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9.11.2023" sheetId="2" r:id="rId1"/>
    <sheet name="ИНП" sheetId="3" r:id="rId2"/>
    <sheet name="ИБР" sheetId="4" r:id="rId3"/>
    <sheet name="Дотация 2023" sheetId="5" r:id="rId4"/>
    <sheet name="Дотация 2024" sheetId="6" r:id="rId5"/>
    <sheet name="Дотация 2025" sheetId="7" r:id="rId6"/>
    <sheet name="1 к 14 " sheetId="8" r:id="rId7"/>
    <sheet name="Лист1" sheetId="1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ИНП!$B$14:$WWK$25</definedName>
    <definedName name="Choice">[1]Вспомогательный!$A$18:$B$18</definedName>
    <definedName name="Data1" localSheetId="3">#REF!</definedName>
    <definedName name="Data1" localSheetId="4">#REF!</definedName>
    <definedName name="Data1" localSheetId="5">#REF!</definedName>
    <definedName name="Data1">#REF!</definedName>
    <definedName name="Data2" localSheetId="3">#REF!</definedName>
    <definedName name="Data2" localSheetId="4">#REF!</definedName>
    <definedName name="Data2" localSheetId="5">#REF!</definedName>
    <definedName name="Data2">#REF!</definedName>
    <definedName name="Data3" localSheetId="3">#REF!</definedName>
    <definedName name="Data3" localSheetId="4">#REF!</definedName>
    <definedName name="Data3" localSheetId="5">#REF!</definedName>
    <definedName name="Data3">#REF!</definedName>
    <definedName name="Economy1" localSheetId="3">#REF!</definedName>
    <definedName name="Economy1" localSheetId="4">#REF!</definedName>
    <definedName name="Economy1" localSheetId="5">#REF!</definedName>
    <definedName name="Economy1">#REF!</definedName>
    <definedName name="Economy2" localSheetId="3">#REF!</definedName>
    <definedName name="Economy2" localSheetId="4">#REF!</definedName>
    <definedName name="Economy2" localSheetId="5">#REF!</definedName>
    <definedName name="Economy2">#REF!</definedName>
    <definedName name="index">[3]Вспомогательный!$A$2:$A$3</definedName>
    <definedName name="Subsidy">[3]Вспомогательный!$J$33:$J$34</definedName>
    <definedName name="taxes" localSheetId="3">[3]Вспомогательный!#REF!</definedName>
    <definedName name="taxes" localSheetId="4">[3]Вспомогательный!#REF!</definedName>
    <definedName name="taxes" localSheetId="5">[3]Вспомогательный!#REF!</definedName>
    <definedName name="taxes">[3]Вспомогательный!#REF!</definedName>
  </definedNames>
  <calcPr calcId="152511"/>
</workbook>
</file>

<file path=xl/calcChain.xml><?xml version="1.0" encoding="utf-8"?>
<calcChain xmlns="http://schemas.openxmlformats.org/spreadsheetml/2006/main">
  <c r="F16" i="8" l="1"/>
  <c r="F15" i="8"/>
  <c r="F14" i="8"/>
  <c r="F13" i="8"/>
  <c r="F12" i="8"/>
  <c r="F11" i="8"/>
  <c r="F10" i="8"/>
  <c r="E9" i="8"/>
  <c r="D9" i="8"/>
  <c r="C9" i="8"/>
  <c r="A9" i="8"/>
  <c r="I14" i="8" l="1"/>
  <c r="G10" i="8"/>
  <c r="G14" i="8"/>
  <c r="I15" i="8"/>
  <c r="I12" i="8"/>
  <c r="I16" i="8"/>
  <c r="F9" i="8"/>
  <c r="G15" i="8" s="1"/>
  <c r="H13" i="8"/>
  <c r="G11" i="8"/>
  <c r="H14" i="8"/>
  <c r="H11" i="8"/>
  <c r="H15" i="8"/>
  <c r="G16" i="8"/>
  <c r="H12" i="8"/>
  <c r="G13" i="8"/>
  <c r="H16" i="8"/>
  <c r="H10" i="8"/>
  <c r="I13" i="8"/>
  <c r="I10" i="8"/>
  <c r="G12" i="8"/>
  <c r="G9" i="8" l="1"/>
  <c r="I9" i="8"/>
  <c r="I11" i="8"/>
  <c r="H9" i="8"/>
  <c r="C8" i="7" l="1"/>
  <c r="A7" i="7" s="1"/>
  <c r="D8" i="7"/>
  <c r="E8" i="7"/>
  <c r="F8" i="7"/>
  <c r="C9" i="7"/>
  <c r="D9" i="7"/>
  <c r="F9" i="7" s="1"/>
  <c r="E9" i="7"/>
  <c r="C10" i="7"/>
  <c r="D10" i="7"/>
  <c r="E10" i="7"/>
  <c r="F10" i="7"/>
  <c r="C11" i="7"/>
  <c r="D11" i="7"/>
  <c r="F11" i="7" s="1"/>
  <c r="E11" i="7"/>
  <c r="C12" i="7"/>
  <c r="D12" i="7"/>
  <c r="E12" i="7"/>
  <c r="F12" i="7"/>
  <c r="C13" i="7"/>
  <c r="D13" i="7"/>
  <c r="F13" i="7" s="1"/>
  <c r="E13" i="7"/>
  <c r="C14" i="7"/>
  <c r="D14" i="7"/>
  <c r="E14" i="7"/>
  <c r="F14" i="7"/>
  <c r="E14" i="6"/>
  <c r="D14" i="6"/>
  <c r="F14" i="6" s="1"/>
  <c r="C14" i="6"/>
  <c r="E13" i="6"/>
  <c r="F13" i="6" s="1"/>
  <c r="D13" i="6"/>
  <c r="C13" i="6"/>
  <c r="E12" i="6"/>
  <c r="D12" i="6"/>
  <c r="F12" i="6" s="1"/>
  <c r="C12" i="6"/>
  <c r="E11" i="6"/>
  <c r="F11" i="6" s="1"/>
  <c r="D11" i="6"/>
  <c r="C11" i="6"/>
  <c r="E10" i="6"/>
  <c r="D10" i="6"/>
  <c r="F10" i="6" s="1"/>
  <c r="C10" i="6"/>
  <c r="E9" i="6"/>
  <c r="F9" i="6" s="1"/>
  <c r="D9" i="6"/>
  <c r="C9" i="6"/>
  <c r="E8" i="6"/>
  <c r="D8" i="6"/>
  <c r="F8" i="6" s="1"/>
  <c r="C8" i="6"/>
  <c r="A7" i="6" s="1"/>
  <c r="E14" i="5"/>
  <c r="D14" i="5"/>
  <c r="F14" i="5" s="1"/>
  <c r="G14" i="5" s="1"/>
  <c r="C14" i="5"/>
  <c r="E13" i="5"/>
  <c r="F13" i="5" s="1"/>
  <c r="G13" i="5" s="1"/>
  <c r="D13" i="5"/>
  <c r="C13" i="5"/>
  <c r="E12" i="5"/>
  <c r="D12" i="5"/>
  <c r="F12" i="5" s="1"/>
  <c r="G12" i="5" s="1"/>
  <c r="C12" i="5"/>
  <c r="E11" i="5"/>
  <c r="F11" i="5" s="1"/>
  <c r="G11" i="5" s="1"/>
  <c r="D11" i="5"/>
  <c r="C11" i="5"/>
  <c r="E10" i="5"/>
  <c r="D10" i="5"/>
  <c r="F10" i="5" s="1"/>
  <c r="G10" i="5" s="1"/>
  <c r="C10" i="5"/>
  <c r="E9" i="5"/>
  <c r="F9" i="5" s="1"/>
  <c r="G9" i="5" s="1"/>
  <c r="D9" i="5"/>
  <c r="C9" i="5"/>
  <c r="E8" i="5"/>
  <c r="D8" i="5"/>
  <c r="F8" i="5" s="1"/>
  <c r="G8" i="5" s="1"/>
  <c r="C8" i="5"/>
  <c r="C7" i="5" s="1"/>
  <c r="S18" i="4"/>
  <c r="M18" i="4"/>
  <c r="L18" i="4"/>
  <c r="K18" i="4"/>
  <c r="P18" i="4" s="1"/>
  <c r="J18" i="4"/>
  <c r="I18" i="4"/>
  <c r="M17" i="4"/>
  <c r="L17" i="4"/>
  <c r="K17" i="4"/>
  <c r="P17" i="4" s="1"/>
  <c r="J17" i="4"/>
  <c r="J10" i="4" s="1"/>
  <c r="I17" i="4"/>
  <c r="M16" i="4"/>
  <c r="L16" i="4"/>
  <c r="K16" i="4"/>
  <c r="J16" i="4"/>
  <c r="I16" i="4"/>
  <c r="B16" i="4"/>
  <c r="M15" i="4"/>
  <c r="L15" i="4"/>
  <c r="K15" i="4"/>
  <c r="J15" i="4"/>
  <c r="I15" i="4"/>
  <c r="B15" i="4"/>
  <c r="M14" i="4"/>
  <c r="L14" i="4"/>
  <c r="K14" i="4"/>
  <c r="J14" i="4"/>
  <c r="I14" i="4"/>
  <c r="B14" i="4"/>
  <c r="M13" i="4"/>
  <c r="L13" i="4"/>
  <c r="K13" i="4"/>
  <c r="J13" i="4"/>
  <c r="I13" i="4"/>
  <c r="B13" i="4"/>
  <c r="M12" i="4"/>
  <c r="L12" i="4"/>
  <c r="K12" i="4"/>
  <c r="J12" i="4"/>
  <c r="I12" i="4"/>
  <c r="B12" i="4"/>
  <c r="M11" i="4"/>
  <c r="L11" i="4"/>
  <c r="K11" i="4"/>
  <c r="J11" i="4"/>
  <c r="I11" i="4"/>
  <c r="B11" i="4"/>
  <c r="K10" i="4"/>
  <c r="P11" i="4" s="1"/>
  <c r="H10" i="4"/>
  <c r="G10" i="4"/>
  <c r="F10" i="4"/>
  <c r="E10" i="4"/>
  <c r="D10" i="4"/>
  <c r="C10" i="4"/>
  <c r="A10" i="4"/>
  <c r="H7" i="4"/>
  <c r="T22" i="3"/>
  <c r="R21" i="3"/>
  <c r="T20" i="3"/>
  <c r="R19" i="3"/>
  <c r="T18" i="3"/>
  <c r="R17" i="3"/>
  <c r="T16" i="3"/>
  <c r="W15" i="3"/>
  <c r="V15" i="3"/>
  <c r="Y21" i="3" s="1"/>
  <c r="U15" i="3"/>
  <c r="X22" i="3" s="1"/>
  <c r="Q15" i="3"/>
  <c r="P15" i="3"/>
  <c r="S21" i="3" s="1"/>
  <c r="L15" i="3"/>
  <c r="K15" i="3"/>
  <c r="J15" i="3"/>
  <c r="O22" i="3" s="1"/>
  <c r="F15" i="3"/>
  <c r="I21" i="3" s="1"/>
  <c r="E15" i="3"/>
  <c r="D15" i="3"/>
  <c r="H22" i="3" s="1"/>
  <c r="C15" i="3"/>
  <c r="F4" i="3"/>
  <c r="E4" i="3"/>
  <c r="D4" i="3"/>
  <c r="AL30" i="2"/>
  <c r="AD30" i="2"/>
  <c r="Y30" i="2"/>
  <c r="Q30" i="2"/>
  <c r="L30" i="2"/>
  <c r="E30" i="2"/>
  <c r="AI27" i="2"/>
  <c r="AE27" i="2"/>
  <c r="AD27" i="2"/>
  <c r="AC27" i="2"/>
  <c r="AB27" i="2"/>
  <c r="AG27" i="2" s="1"/>
  <c r="V27" i="2"/>
  <c r="R27" i="2"/>
  <c r="Q27" i="2"/>
  <c r="P27" i="2"/>
  <c r="O27" i="2"/>
  <c r="T27" i="2" s="1"/>
  <c r="I27" i="2"/>
  <c r="E27" i="2"/>
  <c r="D27" i="2"/>
  <c r="C27" i="2"/>
  <c r="B27" i="2"/>
  <c r="G27" i="2" s="1"/>
  <c r="AG26" i="2"/>
  <c r="T26" i="2"/>
  <c r="G26" i="2"/>
  <c r="AG25" i="2"/>
  <c r="T25" i="2"/>
  <c r="G25" i="2"/>
  <c r="AG24" i="2"/>
  <c r="T24" i="2"/>
  <c r="G24" i="2"/>
  <c r="AG23" i="2"/>
  <c r="T23" i="2"/>
  <c r="G23" i="2"/>
  <c r="AG22" i="2"/>
  <c r="T22" i="2"/>
  <c r="G22" i="2"/>
  <c r="AG21" i="2"/>
  <c r="AH27" i="2" s="1"/>
  <c r="AJ27" i="2" s="1"/>
  <c r="T21" i="2"/>
  <c r="U27" i="2" s="1"/>
  <c r="W27" i="2" s="1"/>
  <c r="G21" i="2"/>
  <c r="H27" i="2" s="1"/>
  <c r="J27" i="2" s="1"/>
  <c r="AK18" i="2"/>
  <c r="X18" i="2"/>
  <c r="K18" i="2"/>
  <c r="Y15" i="2"/>
  <c r="Y31" i="2" s="1"/>
  <c r="X9" i="2"/>
  <c r="K9" i="2"/>
  <c r="L15" i="2" s="1"/>
  <c r="AK6" i="2"/>
  <c r="AK9" i="2" s="1"/>
  <c r="AL15" i="2" s="1"/>
  <c r="X6" i="2"/>
  <c r="K6" i="2"/>
  <c r="G8" i="7" l="1"/>
  <c r="G14" i="7"/>
  <c r="C7" i="7"/>
  <c r="C7" i="6"/>
  <c r="H13" i="5"/>
  <c r="H11" i="5"/>
  <c r="H9" i="5"/>
  <c r="H14" i="5"/>
  <c r="H12" i="5"/>
  <c r="H10" i="5"/>
  <c r="H8" i="5"/>
  <c r="A7" i="5"/>
  <c r="N13" i="4"/>
  <c r="O11" i="4"/>
  <c r="Q14" i="4"/>
  <c r="N12" i="4"/>
  <c r="N16" i="4"/>
  <c r="O13" i="4"/>
  <c r="O15" i="4"/>
  <c r="O18" i="4"/>
  <c r="Q11" i="4"/>
  <c r="O12" i="4"/>
  <c r="O14" i="4"/>
  <c r="Q15" i="4"/>
  <c r="O16" i="4"/>
  <c r="Q18" i="4"/>
  <c r="P12" i="4"/>
  <c r="P10" i="4" s="1"/>
  <c r="P13" i="4"/>
  <c r="P14" i="4"/>
  <c r="P15" i="4"/>
  <c r="P16" i="4"/>
  <c r="L10" i="4"/>
  <c r="Q17" i="4" s="1"/>
  <c r="I10" i="4"/>
  <c r="N18" i="4" s="1"/>
  <c r="M10" i="4"/>
  <c r="R18" i="4" s="1"/>
  <c r="O17" i="4"/>
  <c r="T15" i="3"/>
  <c r="G16" i="3"/>
  <c r="G18" i="3"/>
  <c r="N18" i="3"/>
  <c r="I19" i="3"/>
  <c r="G20" i="3"/>
  <c r="G22" i="3"/>
  <c r="I16" i="3"/>
  <c r="R16" i="3"/>
  <c r="Y16" i="3"/>
  <c r="G17" i="3"/>
  <c r="N17" i="3"/>
  <c r="T17" i="3"/>
  <c r="I18" i="3"/>
  <c r="R18" i="3"/>
  <c r="Y18" i="3"/>
  <c r="G19" i="3"/>
  <c r="N19" i="3"/>
  <c r="T19" i="3"/>
  <c r="I20" i="3"/>
  <c r="AC20" i="3" s="1"/>
  <c r="R20" i="3"/>
  <c r="Y20" i="3"/>
  <c r="G21" i="3"/>
  <c r="N21" i="3"/>
  <c r="T21" i="3"/>
  <c r="I22" i="3"/>
  <c r="R22" i="3"/>
  <c r="Y22" i="3"/>
  <c r="I17" i="3"/>
  <c r="Y17" i="3"/>
  <c r="Y19" i="3"/>
  <c r="M16" i="3"/>
  <c r="S16" i="3"/>
  <c r="Z16" i="3"/>
  <c r="H17" i="3"/>
  <c r="O17" i="3"/>
  <c r="X17" i="3"/>
  <c r="M18" i="3"/>
  <c r="S18" i="3"/>
  <c r="Z18" i="3"/>
  <c r="H19" i="3"/>
  <c r="O19" i="3"/>
  <c r="X19" i="3"/>
  <c r="M20" i="3"/>
  <c r="S20" i="3"/>
  <c r="Z20" i="3"/>
  <c r="H21" i="3"/>
  <c r="O21" i="3"/>
  <c r="AC21" i="3" s="1"/>
  <c r="X21" i="3"/>
  <c r="M22" i="3"/>
  <c r="S22" i="3"/>
  <c r="Z22" i="3"/>
  <c r="N16" i="3"/>
  <c r="N20" i="3"/>
  <c r="N22" i="3"/>
  <c r="AB22" i="3" s="1"/>
  <c r="H16" i="3"/>
  <c r="O16" i="3"/>
  <c r="X16" i="3"/>
  <c r="M17" i="3"/>
  <c r="S17" i="3"/>
  <c r="Z17" i="3"/>
  <c r="H18" i="3"/>
  <c r="O18" i="3"/>
  <c r="X18" i="3"/>
  <c r="M19" i="3"/>
  <c r="S19" i="3"/>
  <c r="Z19" i="3"/>
  <c r="H20" i="3"/>
  <c r="AB20" i="3" s="1"/>
  <c r="O20" i="3"/>
  <c r="X20" i="3"/>
  <c r="M21" i="3"/>
  <c r="Z21" i="3"/>
  <c r="L16" i="2"/>
  <c r="L31" i="2"/>
  <c r="AL31" i="2"/>
  <c r="AL16" i="2"/>
  <c r="Y16" i="2"/>
  <c r="H8" i="7" l="1"/>
  <c r="H14" i="7"/>
  <c r="H9" i="7"/>
  <c r="H11" i="7"/>
  <c r="G12" i="7"/>
  <c r="H12" i="7" s="1"/>
  <c r="G11" i="7"/>
  <c r="G10" i="7"/>
  <c r="H10" i="7" s="1"/>
  <c r="G9" i="7"/>
  <c r="G13" i="7"/>
  <c r="H13" i="7" s="1"/>
  <c r="H11" i="6"/>
  <c r="G12" i="6"/>
  <c r="H12" i="6" s="1"/>
  <c r="G14" i="6"/>
  <c r="H14" i="6" s="1"/>
  <c r="G9" i="6"/>
  <c r="H9" i="6" s="1"/>
  <c r="G11" i="6"/>
  <c r="G8" i="6"/>
  <c r="H8" i="6" s="1"/>
  <c r="G13" i="6"/>
  <c r="H13" i="6" s="1"/>
  <c r="G10" i="6"/>
  <c r="H10" i="6" s="1"/>
  <c r="H7" i="5"/>
  <c r="Q10" i="4"/>
  <c r="R14" i="4"/>
  <c r="R15" i="4"/>
  <c r="R11" i="4"/>
  <c r="R17" i="4"/>
  <c r="N11" i="4"/>
  <c r="N14" i="4"/>
  <c r="S14" i="4" s="1"/>
  <c r="N15" i="4"/>
  <c r="S15" i="4" s="1"/>
  <c r="N17" i="4"/>
  <c r="S17" i="4" s="1"/>
  <c r="Q13" i="4"/>
  <c r="Q16" i="4"/>
  <c r="R16" i="4"/>
  <c r="R12" i="4"/>
  <c r="S12" i="4" s="1"/>
  <c r="Q12" i="4"/>
  <c r="R13" i="4"/>
  <c r="S13" i="4" s="1"/>
  <c r="S16" i="4"/>
  <c r="O10" i="4"/>
  <c r="AB16" i="3"/>
  <c r="H15" i="3"/>
  <c r="AB18" i="3"/>
  <c r="Z15" i="3"/>
  <c r="AC22" i="3"/>
  <c r="AC18" i="3"/>
  <c r="Y15" i="3"/>
  <c r="AA20" i="3"/>
  <c r="G15" i="3"/>
  <c r="AA16" i="3"/>
  <c r="M15" i="3"/>
  <c r="X15" i="3"/>
  <c r="O15" i="3"/>
  <c r="N15" i="3"/>
  <c r="AB19" i="3"/>
  <c r="S15" i="3"/>
  <c r="AC17" i="3"/>
  <c r="AA19" i="3"/>
  <c r="R15" i="3"/>
  <c r="AC19" i="3"/>
  <c r="I15" i="3"/>
  <c r="AC16" i="3"/>
  <c r="AB21" i="3"/>
  <c r="AB17" i="3"/>
  <c r="AA21" i="3"/>
  <c r="AA17" i="3"/>
  <c r="AA22" i="3"/>
  <c r="AA18" i="3"/>
  <c r="H7" i="7" l="1"/>
  <c r="H7" i="6"/>
  <c r="R10" i="4"/>
  <c r="S11" i="4"/>
  <c r="N10" i="4"/>
  <c r="AC15" i="3"/>
  <c r="AI19" i="3" s="1"/>
  <c r="AH19" i="3"/>
  <c r="AH16" i="3"/>
  <c r="AB15" i="3"/>
  <c r="AH17" i="3" s="1"/>
  <c r="AA15" i="3"/>
  <c r="AG19" i="3" s="1"/>
  <c r="AI18" i="3" l="1"/>
  <c r="AG21" i="3"/>
  <c r="AG22" i="3"/>
  <c r="AG16" i="3"/>
  <c r="AH18" i="3"/>
  <c r="AG20" i="3"/>
  <c r="AG18" i="3"/>
  <c r="AG17" i="3"/>
  <c r="AI21" i="3"/>
  <c r="AI20" i="3"/>
  <c r="AI17" i="3"/>
  <c r="AH22" i="3"/>
  <c r="AH20" i="3"/>
  <c r="AH21" i="3"/>
  <c r="AI22" i="3"/>
  <c r="AI16" i="3"/>
</calcChain>
</file>

<file path=xl/sharedStrings.xml><?xml version="1.0" encoding="utf-8"?>
<sst xmlns="http://schemas.openxmlformats.org/spreadsheetml/2006/main" count="252" uniqueCount="121">
  <si>
    <t>Расчет  дотации на 2023 год</t>
  </si>
  <si>
    <t>приложение 1</t>
  </si>
  <si>
    <t>Расчет  дотации на 2024 год</t>
  </si>
  <si>
    <t>Расчет  дотации на 2025 год</t>
  </si>
  <si>
    <t>1. Расчет согласно Закона Иркутской области от 22.10.2013 года №74-ОЗ</t>
  </si>
  <si>
    <t>расчет по формуле Д=0,075 х (НД + ДВБОМР(ГО)) - НД (ен) - МБТ(вмз)</t>
  </si>
  <si>
    <r>
      <t xml:space="preserve">и не может быть меньше (0,075 х (НД + ДВБОМР(ГО) - НД (ен)) х 0,5 </t>
    </r>
    <r>
      <rPr>
        <sz val="11"/>
        <color theme="1"/>
        <rFont val="Calibri"/>
        <family val="2"/>
        <scheme val="minor"/>
      </rPr>
      <t>(п.3 приложения 5 к закону Иркутской области от 11.12.2019 года № 122-ОЗ в ред. от 02.11.2021 №99-ОЗ)</t>
    </r>
  </si>
  <si>
    <t>расчет</t>
  </si>
  <si>
    <t>НД -  объем налоговых доходов ( за исключением налоговых доходов по доп. и дифф.нормативам)</t>
  </si>
  <si>
    <t>ДВБОМР(ГО) - размер дотации на выравнивание и объем налоговых по доп.нормативам)</t>
  </si>
  <si>
    <t>НД(ед)- объем налоговых доходов городских и сельских поселений по единым нормативам отчислений,подлежащих зачислению в бюджет муниципального района, утвержд. представительным ораном муниципального района в соответствии с п.4 ст.61 и п.4 ст. 61,5 БК РФ</t>
  </si>
  <si>
    <t>МБТ (вмз)-объем иных МБТ поселениям, утвержденный решением представительного органа МР о бюджете МР, за исключением иных МБТ на осуществление части полномочий по решению вопросов местного значения в соответствии с заключенными соглашениями</t>
  </si>
  <si>
    <t>Итого к расчету Д</t>
  </si>
  <si>
    <t>Величина  для расчета</t>
  </si>
  <si>
    <t>Д размер дотации поселениям не может быть меньше (0,075 х (НД + ДВБОМР(ГО) - НД (ен)) х 0,5</t>
  </si>
  <si>
    <t xml:space="preserve">Д не может быть меньше величины Субвенции на выравнивание поселений </t>
  </si>
  <si>
    <t>Д не может быть меньше величины Субсидии на выравнивание поселений х 1,01</t>
  </si>
  <si>
    <t>НД</t>
  </si>
  <si>
    <t>Опл.труда МС</t>
  </si>
  <si>
    <t>Субвенция, всего</t>
  </si>
  <si>
    <t>итого</t>
  </si>
  <si>
    <t>проверка</t>
  </si>
  <si>
    <t>дотация</t>
  </si>
  <si>
    <t>налоговые</t>
  </si>
  <si>
    <t>НДФЛ</t>
  </si>
  <si>
    <t>ЕНВД</t>
  </si>
  <si>
    <t>Патент</t>
  </si>
  <si>
    <t>УСН</t>
  </si>
  <si>
    <t>ЕСХН</t>
  </si>
  <si>
    <t>госпошлина</t>
  </si>
  <si>
    <t>2. Расчет согласно приложения 2 Закона Иркутской области от 30.11.2021 года №121-ОЗ</t>
  </si>
  <si>
    <t>Субвенция на выравнивание поселений</t>
  </si>
  <si>
    <t>Д размер дотации поселениям</t>
  </si>
  <si>
    <t>Приложение 1.1 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</si>
  <si>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Расчет объема доходных источников сельских поселений муниципального образования Балаганский район *, **</t>
  </si>
  <si>
    <t>расчетная сумма налоговых доходов по всем СП МР (ПП)</t>
  </si>
  <si>
    <r>
      <t>Прогнозируемый объем поступлений по j-му виду дохода в бюджеты всех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</si>
  <si>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</si>
  <si>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</si>
  <si>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сельского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</si>
  <si>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</si>
  <si>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</si>
  <si>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</si>
  <si>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</si>
  <si>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</si>
  <si>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</si>
  <si>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</si>
  <si>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</si>
  <si>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</si>
  <si>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на 01.01.2022</t>
  </si>
  <si>
    <t>2020 (факт)</t>
  </si>
  <si>
    <t>2121 (факт0</t>
  </si>
  <si>
    <t>1 полугодие 2022
(факт)</t>
  </si>
  <si>
    <t>2020
(начисления)</t>
  </si>
  <si>
    <t>2021
(начисления)</t>
  </si>
  <si>
    <t>1 полугодие 2022
(начисления)</t>
  </si>
  <si>
    <t>Итого по поселениям</t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</si>
  <si>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</si>
  <si>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</si>
  <si>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</si>
  <si>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</si>
  <si>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</si>
  <si>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</si>
  <si>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</si>
  <si>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* в случае отсутствия возможности расчета индекса налогового потенциала i-го сельского поселения его значение принимается равным 1 (п.8 приложения 9 к Закону Иркутской области от 22.10.2013 №74-ОЗ).</t>
  </si>
  <si>
    <t>** показатели таблицы применяются для расчета индекса налогового потенциала для выравнивания бюджетной обеспеченности поселений из бюджета муниципального района</t>
  </si>
  <si>
    <t>Приложение 1.2 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</si>
  <si>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Расчет объема расходных обязательств сельских поселений муниципального образования Балаганский район*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</si>
  <si>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iЖКУ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iСОФ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iДОР</t>
    </r>
  </si>
  <si>
    <t>Ячейки, выделенные цветом заполняются районом самостоятельно</t>
  </si>
  <si>
    <r>
      <t>Весовые коэффициенты устанавливаются решением Думы Балаганского района, одинаковыми для всех поселений, где: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</si>
  <si>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t>А1</t>
  </si>
  <si>
    <r>
      <rPr>
        <b/>
        <vertAlign val="subscript"/>
        <sz val="18"/>
        <rFont val="Times New Roman"/>
        <family val="1"/>
        <charset val="204"/>
      </rPr>
      <t>А2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</si>
  <si>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vertAlign val="subscript"/>
        <sz val="18"/>
        <rFont val="Times New Roman"/>
        <family val="1"/>
        <charset val="204"/>
      </rPr>
      <t>А3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</si>
  <si>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vertAlign val="subscript"/>
        <sz val="18"/>
        <rFont val="Times New Roman"/>
        <family val="1"/>
        <charset val="204"/>
      </rPr>
      <t>А4</t>
    </r>
    <r>
      <rPr>
        <sz val="11"/>
        <color theme="1"/>
        <rFont val="Calibri"/>
        <family val="2"/>
        <charset val="204"/>
        <scheme val="minor"/>
      </rPr>
      <t/>
    </r>
  </si>
  <si>
    <t>А5</t>
  </si>
  <si>
    <t>№</t>
  </si>
  <si>
    <t>Наименования поселений</t>
  </si>
  <si>
    <t>Численность постоянного населения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</si>
  <si>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</si>
  <si>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</t>
    </r>
    <r>
      <rPr>
        <b/>
        <sz val="10"/>
        <rFont val="Times New Roman"/>
        <family val="1"/>
        <charset val="204"/>
      </rPr>
      <t>организации культуры, физкультуры</t>
    </r>
    <r>
      <rPr>
        <sz val="10"/>
        <rFont val="Times New Roman"/>
        <family val="1"/>
        <charset val="204"/>
      </rPr>
      <t xml:space="preserve"> </t>
    </r>
  </si>
  <si>
    <r>
      <t xml:space="preserve">Оценка расходов поселений на реализацию ВМЗ  в сфере </t>
    </r>
    <r>
      <rPr>
        <b/>
        <sz val="10"/>
        <rFont val="Times New Roman"/>
        <family val="1"/>
        <charset val="204"/>
      </rPr>
      <t>электро-, тепло-, газо- и водоснабжения населения, водоотведения, снабжения населения топливом</t>
    </r>
  </si>
  <si>
    <r>
      <t xml:space="preserve">Оценка расходов поселений </t>
    </r>
    <r>
      <rPr>
        <b/>
        <sz val="10"/>
        <rFont val="Times New Roman"/>
        <family val="1"/>
        <charset val="204"/>
      </rPr>
      <t>на софинансирование расходных обязательств ОМСУ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</si>
  <si>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содержанию и ремонту дорог, организации благоустройства</t>
    </r>
  </si>
  <si>
    <t>в расчете на 1 жителя</t>
  </si>
  <si>
    <t>С учетом весовых коэффициентов</t>
  </si>
  <si>
    <t>Индекс расходов бюджета, ИБР</t>
  </si>
  <si>
    <t>содержание ОМСУ</t>
  </si>
  <si>
    <t>на реализацию ВМЗ по обеспечению жителей услугами организаций культуры, физкультуры</t>
  </si>
  <si>
    <t>на реализацию ВМЗ в сфере электро-, тепло-, газо- и водоснабжения населения, водоотведения, снабжения населения топливом</t>
  </si>
  <si>
    <t>софинансирование</t>
  </si>
  <si>
    <t>на реализацию ВМЗ по содержанию и ремонту дорог, организации благоустройства</t>
  </si>
  <si>
    <t>на реализацию ВМЗ в сфере электро-, тепло-, газо- и водоснабжения населения, водоотведения,снабжения населения топливом</t>
  </si>
  <si>
    <t>Шарагай</t>
  </si>
  <si>
    <t>*  Расчет индекса бюджетных расходов (ИБР) для выравнивания бюджетной обеспеченности поселений</t>
  </si>
  <si>
    <t>Приложение 1.3 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</si>
  <si>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РАСЧЕТ ДОТАЦИИ НА ВЫРАВНИВАНИЕ БЮДЖЕТНОЙ ОБЕСПЕЧЕННОСТИ ПОСЕЛЕНИЙ  на 2023 год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</si>
  <si>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</si>
  <si>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t>Численность постоянного населения, человек
(Н)</t>
  </si>
  <si>
    <t>Индекс налогового потенциала 
(ИНП)</t>
  </si>
  <si>
    <t>Индекс бюджетных расходов 
(ИБР)</t>
  </si>
  <si>
    <t>Уровень бюджетной обеспеченности поселений (БОi)</t>
  </si>
  <si>
    <t>Уровень бюджетной обеспеченности поселений до распределения дотации на выравнивание бюджетной обеспеченности (БОt)</t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</si>
  <si>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</t>
    </r>
  </si>
  <si>
    <t>Приложение 1.4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</si>
  <si>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РАСЧЕТ ДОТАЦИИ НА ВЫРАВНИВАНИЕ БЮДЖЕТНОЙ ОБЕСПЕЧЕННОСТИ ПОСЕЛЕНИЙ на 2024 год</t>
  </si>
  <si>
    <t>РАСЧЕТ ДОТАЦИИ НА ВЫРАВНИВАНИЕ БЮДЖЕТНОЙ ОБЕСПЕЧЕННОСТИ ПОСЕЛЕНИЙ на 2025 год</t>
  </si>
  <si>
    <t>Приложение 1.5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</si>
  <si>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Приложение 1                                                                     к Приложению 14 к решению Думы Балаганского района</t>
  </si>
  <si>
    <t>РАСЧЕТНЫЙ ОБЪЕМ ДОХОДНЫХ ИСТОЧНИКОВ И РАСЧЕТНЫЙ ОБЪЕМ РАСХОДНЫХ ОБЯЗАТЕЛЬСТВ ПОСЕЛЕНИЙ НА 2023 ГОД И НА ПЛАНОВЫЙ ПЕРИОД 2024 И 2025 ГОДОВ</t>
  </si>
  <si>
    <t>руб.коп.</t>
  </si>
  <si>
    <t>тыс. руб.</t>
  </si>
  <si>
    <t>тыс.руб.</t>
  </si>
  <si>
    <t>Наименование показателей</t>
  </si>
  <si>
    <t>Расчетный объем доходных источников прогноз          (П)</t>
  </si>
  <si>
    <t>Прогноз объема расходов            (ПРji)</t>
  </si>
  <si>
    <t>Объем средств для погашения основного долга по кредитам (БКji)</t>
  </si>
  <si>
    <t>Расчетный объем расходных обязательств поселений                    (Рji)</t>
  </si>
  <si>
    <t>Общий объем субвенций из областного бюджета       на 2023 год (Ci)</t>
  </si>
  <si>
    <t>Общий объем субвенций из областного бюджета на 2024 год (Ci)</t>
  </si>
  <si>
    <t>Общий объем субвенций из областного бюджета на 2025 год (Ci)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</si>
</sst>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#,##0.0000"/>
    <numFmt numFmtId="166" formatCode="#,##0.000000"/>
    <numFmt numFmtId="167" formatCode="0.00000"/>
    <numFmt numFmtId="168" formatCode="0.0000000000000"/>
    <numFmt numFmtId="169" formatCode="_-* #,##0.0_р_._-;\-* #,##0.0_р_._-;_-* &quot;-&quot;??_р_._-;_-@_-"/>
    <numFmt numFmtId="170" formatCode="0.000000"/>
    <numFmt numFmtId="171" formatCode="#,##0.000"/>
    <numFmt numFmtId="172" formatCode="#,##0.0"/>
    <numFmt numFmtId="173" formatCode="0.000"/>
    <numFmt numFmtId="174" formatCode="#,##0.00000"/>
    <numFmt numFmtId="175" formatCode="#,##0.000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color indexed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9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33" fillId="0" borderId="0"/>
    <xf numFmtId="0" fontId="2" fillId="0" borderId="0"/>
  </cellStyleXfs>
  <cellXfs count="227">
    <xf numFmtId="0" fontId="0" fillId="0" borderId="0" xfId="0"/>
    <xf numFmtId="0" fontId="2" fillId="0" borderId="0" xfId="1"/>
    <xf numFmtId="0" fontId="3" fillId="0" borderId="0" xfId="1" applyFont="1" applyFill="1" applyAlignment="1">
      <alignment horizontal="left" indent="15"/>
    </xf>
    <xf numFmtId="0" fontId="2" fillId="0" borderId="0" xfId="1" applyFill="1"/>
    <xf numFmtId="0" fontId="3" fillId="0" borderId="0" xfId="1" applyFont="1"/>
    <xf numFmtId="0" fontId="4" fillId="0" borderId="0" xfId="1" applyFont="1" applyFill="1" applyAlignment="1"/>
    <xf numFmtId="0" fontId="3" fillId="0" borderId="1" xfId="1" applyFont="1" applyBorder="1" applyAlignment="1">
      <alignment horizontal="left" vertical="top" wrapText="1"/>
    </xf>
    <xf numFmtId="0" fontId="5" fillId="0" borderId="0" xfId="1" applyFont="1"/>
    <xf numFmtId="0" fontId="2" fillId="0" borderId="2" xfId="1" applyBorder="1"/>
    <xf numFmtId="0" fontId="2" fillId="0" borderId="3" xfId="1" applyBorder="1"/>
    <xf numFmtId="164" fontId="2" fillId="0" borderId="2" xfId="1" applyNumberFormat="1" applyBorder="1"/>
    <xf numFmtId="0" fontId="2" fillId="2" borderId="4" xfId="1" applyFill="1" applyBorder="1"/>
    <xf numFmtId="0" fontId="2" fillId="0" borderId="0" xfId="1" applyBorder="1"/>
    <xf numFmtId="0" fontId="2" fillId="2" borderId="5" xfId="1" applyFill="1" applyBorder="1"/>
    <xf numFmtId="0" fontId="2" fillId="0" borderId="2" xfId="1" applyBorder="1" applyAlignment="1">
      <alignment wrapText="1"/>
    </xf>
    <xf numFmtId="0" fontId="2" fillId="0" borderId="3" xfId="1" applyBorder="1" applyAlignment="1">
      <alignment wrapText="1"/>
    </xf>
    <xf numFmtId="0" fontId="2" fillId="0" borderId="6" xfId="1" applyBorder="1" applyAlignment="1">
      <alignment wrapText="1"/>
    </xf>
    <xf numFmtId="0" fontId="2" fillId="0" borderId="0" xfId="1" applyBorder="1" applyAlignment="1">
      <alignment wrapText="1"/>
    </xf>
    <xf numFmtId="1" fontId="2" fillId="0" borderId="2" xfId="1" applyNumberFormat="1" applyBorder="1"/>
    <xf numFmtId="164" fontId="2" fillId="2" borderId="5" xfId="1" applyNumberFormat="1" applyFill="1" applyBorder="1"/>
    <xf numFmtId="0" fontId="6" fillId="0" borderId="7" xfId="1" applyFont="1" applyBorder="1"/>
    <xf numFmtId="164" fontId="2" fillId="0" borderId="0" xfId="1" applyNumberFormat="1" applyFill="1" applyBorder="1"/>
    <xf numFmtId="0" fontId="2" fillId="0" borderId="8" xfId="1" applyBorder="1"/>
    <xf numFmtId="0" fontId="6" fillId="0" borderId="5" xfId="1" applyFont="1" applyBorder="1"/>
    <xf numFmtId="1" fontId="2" fillId="0" borderId="0" xfId="1" applyNumberFormat="1" applyFill="1" applyBorder="1"/>
    <xf numFmtId="0" fontId="2" fillId="0" borderId="9" xfId="1" applyFill="1" applyBorder="1"/>
    <xf numFmtId="0" fontId="2" fillId="0" borderId="10" xfId="1" applyBorder="1"/>
    <xf numFmtId="1" fontId="2" fillId="0" borderId="10" xfId="1" applyNumberFormat="1" applyBorder="1"/>
    <xf numFmtId="0" fontId="2" fillId="0" borderId="11" xfId="1" applyBorder="1"/>
    <xf numFmtId="10" fontId="2" fillId="0" borderId="12" xfId="1" applyNumberFormat="1" applyBorder="1"/>
    <xf numFmtId="2" fontId="2" fillId="2" borderId="13" xfId="1" applyNumberFormat="1" applyFill="1" applyBorder="1"/>
    <xf numFmtId="0" fontId="2" fillId="3" borderId="14" xfId="1" applyFill="1" applyBorder="1"/>
    <xf numFmtId="0" fontId="2" fillId="3" borderId="14" xfId="1" applyFill="1" applyBorder="1" applyAlignment="1">
      <alignment horizontal="left" indent="1"/>
    </xf>
    <xf numFmtId="0" fontId="2" fillId="3" borderId="15" xfId="1" applyFill="1" applyBorder="1"/>
    <xf numFmtId="1" fontId="2" fillId="3" borderId="16" xfId="1" applyNumberFormat="1" applyFill="1" applyBorder="1"/>
    <xf numFmtId="0" fontId="2" fillId="3" borderId="17" xfId="1" applyFill="1" applyBorder="1"/>
    <xf numFmtId="0" fontId="2" fillId="2" borderId="0" xfId="1" applyFill="1"/>
    <xf numFmtId="164" fontId="2" fillId="0" borderId="18" xfId="1" applyNumberFormat="1" applyBorder="1"/>
    <xf numFmtId="0" fontId="2" fillId="0" borderId="18" xfId="1" applyBorder="1"/>
    <xf numFmtId="0" fontId="2" fillId="0" borderId="18" xfId="1" applyBorder="1" applyAlignment="1">
      <alignment horizontal="center" vertical="center"/>
    </xf>
    <xf numFmtId="0" fontId="7" fillId="0" borderId="18" xfId="1" applyFont="1" applyBorder="1" applyAlignment="1">
      <alignment wrapText="1"/>
    </xf>
    <xf numFmtId="0" fontId="7" fillId="0" borderId="18" xfId="1" applyFont="1" applyBorder="1"/>
    <xf numFmtId="1" fontId="2" fillId="0" borderId="18" xfId="1" applyNumberFormat="1" applyBorder="1"/>
    <xf numFmtId="0" fontId="2" fillId="4" borderId="19" xfId="1" applyFill="1" applyBorder="1"/>
    <xf numFmtId="164" fontId="2" fillId="4" borderId="19" xfId="1" applyNumberFormat="1" applyFill="1" applyBorder="1"/>
    <xf numFmtId="1" fontId="2" fillId="4" borderId="18" xfId="1" applyNumberFormat="1" applyFill="1" applyBorder="1"/>
    <xf numFmtId="0" fontId="2" fillId="4" borderId="18" xfId="1" applyFill="1" applyBorder="1"/>
    <xf numFmtId="164" fontId="2" fillId="4" borderId="18" xfId="1" applyNumberFormat="1" applyFill="1" applyBorder="1"/>
    <xf numFmtId="164" fontId="2" fillId="4" borderId="19" xfId="1" applyNumberFormat="1" applyFill="1" applyBorder="1" applyAlignment="1">
      <alignment wrapText="1"/>
    </xf>
    <xf numFmtId="0" fontId="2" fillId="0" borderId="20" xfId="1" applyBorder="1"/>
    <xf numFmtId="1" fontId="2" fillId="0" borderId="7" xfId="1" applyNumberFormat="1" applyBorder="1"/>
    <xf numFmtId="0" fontId="2" fillId="0" borderId="21" xfId="1" applyBorder="1"/>
    <xf numFmtId="0" fontId="2" fillId="0" borderId="19" xfId="1" applyBorder="1"/>
    <xf numFmtId="0" fontId="2" fillId="0" borderId="22" xfId="1" applyBorder="1"/>
    <xf numFmtId="1" fontId="2" fillId="0" borderId="23" xfId="1" applyNumberFormat="1" applyBorder="1"/>
    <xf numFmtId="0" fontId="2" fillId="0" borderId="6" xfId="1" applyBorder="1"/>
    <xf numFmtId="0" fontId="4" fillId="0" borderId="24" xfId="1" applyFont="1" applyFill="1" applyBorder="1"/>
    <xf numFmtId="1" fontId="2" fillId="0" borderId="0" xfId="1" applyNumberFormat="1" applyBorder="1"/>
    <xf numFmtId="1" fontId="2" fillId="0" borderId="18" xfId="1" applyNumberFormat="1" applyBorder="1" applyAlignment="1">
      <alignment wrapText="1"/>
    </xf>
    <xf numFmtId="9" fontId="2" fillId="0" borderId="18" xfId="1" applyNumberFormat="1" applyBorder="1"/>
    <xf numFmtId="164" fontId="2" fillId="2" borderId="0" xfId="1" applyNumberFormat="1" applyFill="1"/>
    <xf numFmtId="1" fontId="2" fillId="0" borderId="25" xfId="1" applyNumberFormat="1" applyBorder="1" applyAlignment="1">
      <alignment wrapText="1"/>
    </xf>
    <xf numFmtId="164" fontId="2" fillId="0" borderId="26" xfId="1" applyNumberFormat="1" applyBorder="1"/>
    <xf numFmtId="0" fontId="2" fillId="4" borderId="18" xfId="1" applyFill="1" applyBorder="1" applyAlignment="1">
      <alignment horizontal="left"/>
    </xf>
    <xf numFmtId="2" fontId="2" fillId="2" borderId="27" xfId="1" applyNumberFormat="1" applyFill="1" applyBorder="1"/>
    <xf numFmtId="164" fontId="2" fillId="0" borderId="0" xfId="1" applyNumberFormat="1"/>
    <xf numFmtId="0" fontId="2" fillId="3" borderId="0" xfId="2" applyFill="1" applyBorder="1" applyAlignment="1">
      <alignment vertical="center"/>
    </xf>
    <xf numFmtId="0" fontId="8" fillId="3" borderId="0" xfId="2" applyFont="1" applyFill="1" applyBorder="1" applyAlignment="1">
      <alignment horizontal="left" vertical="center"/>
    </xf>
    <xf numFmtId="0" fontId="2" fillId="3" borderId="0" xfId="2" applyFill="1" applyBorder="1" applyAlignment="1">
      <alignment horizontal="center" vertical="center"/>
    </xf>
    <xf numFmtId="0" fontId="9" fillId="3" borderId="0" xfId="2" applyFont="1" applyFill="1" applyBorder="1" applyAlignment="1">
      <alignment vertical="center"/>
    </xf>
    <xf numFmtId="2" fontId="9" fillId="3" borderId="0" xfId="2" applyNumberFormat="1" applyFont="1" applyFill="1" applyBorder="1" applyAlignment="1">
      <alignment vertical="center"/>
    </xf>
    <xf numFmtId="0" fontId="2" fillId="3" borderId="0" xfId="2" applyFill="1" applyBorder="1" applyAlignment="1">
      <alignment horizontal="left" vertical="center" wrapText="1"/>
    </xf>
    <xf numFmtId="0" fontId="3" fillId="3" borderId="0" xfId="2" applyFont="1" applyFill="1" applyBorder="1" applyAlignment="1">
      <alignment vertical="center"/>
    </xf>
    <xf numFmtId="0" fontId="10" fillId="3" borderId="0" xfId="2" applyFont="1" applyFill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 wrapText="1"/>
    </xf>
    <xf numFmtId="0" fontId="2" fillId="3" borderId="18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28" xfId="2" applyFont="1" applyFill="1" applyBorder="1" applyAlignment="1">
      <alignment horizontal="center" vertical="center" wrapText="1"/>
    </xf>
    <xf numFmtId="3" fontId="2" fillId="3" borderId="18" xfId="2" applyNumberFormat="1" applyFill="1" applyBorder="1" applyAlignment="1">
      <alignment vertical="center"/>
    </xf>
    <xf numFmtId="0" fontId="11" fillId="3" borderId="0" xfId="2" applyFont="1" applyFill="1" applyAlignment="1">
      <alignment horizontal="center" vertical="center" wrapText="1"/>
    </xf>
    <xf numFmtId="0" fontId="12" fillId="5" borderId="0" xfId="2" applyFont="1" applyFill="1" applyAlignment="1">
      <alignment horizontal="center" vertical="center" wrapText="1"/>
    </xf>
    <xf numFmtId="0" fontId="13" fillId="3" borderId="18" xfId="2" applyFont="1" applyFill="1" applyBorder="1" applyAlignment="1">
      <alignment horizontal="left" vertical="center" wrapText="1"/>
    </xf>
    <xf numFmtId="0" fontId="8" fillId="3" borderId="18" xfId="2" applyFont="1" applyFill="1" applyBorder="1" applyAlignment="1">
      <alignment horizontal="center" vertical="center"/>
    </xf>
    <xf numFmtId="3" fontId="2" fillId="3" borderId="18" xfId="2" applyNumberFormat="1" applyFill="1" applyBorder="1" applyAlignment="1">
      <alignment horizontal="center" vertical="center"/>
    </xf>
    <xf numFmtId="3" fontId="9" fillId="3" borderId="18" xfId="2" applyNumberFormat="1" applyFont="1" applyFill="1" applyBorder="1" applyAlignment="1">
      <alignment horizontal="center" vertical="center"/>
    </xf>
    <xf numFmtId="0" fontId="2" fillId="3" borderId="18" xfId="2" applyFill="1" applyBorder="1" applyAlignment="1">
      <alignment horizontal="center" vertical="center"/>
    </xf>
    <xf numFmtId="3" fontId="2" fillId="5" borderId="18" xfId="2" applyNumberFormat="1" applyFill="1" applyBorder="1" applyAlignment="1">
      <alignment vertical="center"/>
    </xf>
    <xf numFmtId="0" fontId="15" fillId="3" borderId="0" xfId="2" applyFont="1" applyFill="1" applyBorder="1" applyAlignment="1">
      <alignment horizontal="right" vertical="center"/>
    </xf>
    <xf numFmtId="0" fontId="16" fillId="3" borderId="18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17" fillId="3" borderId="29" xfId="2" applyFont="1" applyFill="1" applyBorder="1" applyAlignment="1">
      <alignment horizontal="center" vertical="center"/>
    </xf>
    <xf numFmtId="0" fontId="17" fillId="3" borderId="30" xfId="2" applyFont="1" applyFill="1" applyBorder="1" applyAlignment="1">
      <alignment horizontal="center" vertical="center"/>
    </xf>
    <xf numFmtId="0" fontId="17" fillId="3" borderId="31" xfId="2" applyFont="1" applyFill="1" applyBorder="1" applyAlignment="1">
      <alignment horizontal="center" vertical="center"/>
    </xf>
    <xf numFmtId="0" fontId="3" fillId="3" borderId="32" xfId="2" applyFont="1" applyFill="1" applyBorder="1" applyAlignment="1">
      <alignment horizontal="center" vertical="center" wrapText="1"/>
    </xf>
    <xf numFmtId="0" fontId="3" fillId="3" borderId="21" xfId="2" applyFont="1" applyFill="1" applyBorder="1" applyAlignment="1">
      <alignment horizontal="center" vertical="center" wrapText="1"/>
    </xf>
    <xf numFmtId="0" fontId="3" fillId="3" borderId="33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7" fillId="3" borderId="22" xfId="2" applyFont="1" applyFill="1" applyBorder="1" applyAlignment="1">
      <alignment horizontal="center" vertical="center"/>
    </xf>
    <xf numFmtId="0" fontId="17" fillId="3" borderId="18" xfId="2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34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28" xfId="2" applyFont="1" applyFill="1" applyBorder="1" applyAlignment="1">
      <alignment horizontal="center" vertical="center" wrapText="1"/>
    </xf>
    <xf numFmtId="0" fontId="3" fillId="3" borderId="35" xfId="2" applyFont="1" applyFill="1" applyBorder="1" applyAlignment="1">
      <alignment horizontal="center" vertical="center" wrapText="1"/>
    </xf>
    <xf numFmtId="0" fontId="9" fillId="3" borderId="22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2" fillId="3" borderId="18" xfId="2" applyFont="1" applyFill="1" applyBorder="1" applyAlignment="1">
      <alignment horizontal="center" vertical="center" wrapText="1"/>
    </xf>
    <xf numFmtId="0" fontId="2" fillId="3" borderId="23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19" fillId="3" borderId="18" xfId="2" applyFont="1" applyFill="1" applyBorder="1" applyAlignment="1">
      <alignment horizontal="center" vertical="center" wrapText="1"/>
    </xf>
    <xf numFmtId="3" fontId="19" fillId="3" borderId="2" xfId="2" applyNumberFormat="1" applyFont="1" applyFill="1" applyBorder="1" applyAlignment="1">
      <alignment horizontal="center" vertical="center" wrapText="1"/>
    </xf>
    <xf numFmtId="3" fontId="19" fillId="3" borderId="36" xfId="2" applyNumberFormat="1" applyFont="1" applyFill="1" applyBorder="1" applyAlignment="1">
      <alignment horizontal="center" vertical="center" wrapText="1"/>
    </xf>
    <xf numFmtId="3" fontId="19" fillId="3" borderId="23" xfId="2" applyNumberFormat="1" applyFont="1" applyFill="1" applyBorder="1" applyAlignment="1">
      <alignment horizontal="center" vertical="center" wrapText="1"/>
    </xf>
    <xf numFmtId="3" fontId="19" fillId="3" borderId="3" xfId="2" applyNumberFormat="1" applyFont="1" applyFill="1" applyBorder="1" applyAlignment="1">
      <alignment horizontal="center" vertical="center" wrapText="1"/>
    </xf>
    <xf numFmtId="165" fontId="19" fillId="3" borderId="18" xfId="2" applyNumberFormat="1" applyFont="1" applyFill="1" applyBorder="1" applyAlignment="1">
      <alignment horizontal="center" vertical="center"/>
    </xf>
    <xf numFmtId="0" fontId="19" fillId="3" borderId="18" xfId="2" applyFont="1" applyFill="1" applyBorder="1" applyAlignment="1">
      <alignment horizontal="center" vertical="center"/>
    </xf>
    <xf numFmtId="0" fontId="19" fillId="3" borderId="0" xfId="2" applyFont="1" applyFill="1" applyBorder="1" applyAlignment="1">
      <alignment vertical="center"/>
    </xf>
    <xf numFmtId="0" fontId="20" fillId="0" borderId="18" xfId="2" applyNumberFormat="1" applyFont="1" applyFill="1" applyBorder="1" applyAlignment="1" applyProtection="1">
      <alignment horizontal="center"/>
    </xf>
    <xf numFmtId="0" fontId="21" fillId="0" borderId="18" xfId="2" applyNumberFormat="1" applyFont="1" applyFill="1" applyBorder="1" applyAlignment="1" applyProtection="1">
      <alignment horizontal="left" wrapText="1"/>
    </xf>
    <xf numFmtId="3" fontId="9" fillId="5" borderId="2" xfId="2" applyNumberFormat="1" applyFont="1" applyFill="1" applyBorder="1" applyAlignment="1">
      <alignment vertical="center"/>
    </xf>
    <xf numFmtId="3" fontId="9" fillId="5" borderId="22" xfId="2" applyNumberFormat="1" applyFont="1" applyFill="1" applyBorder="1" applyAlignment="1">
      <alignment vertical="center"/>
    </xf>
    <xf numFmtId="3" fontId="9" fillId="5" borderId="18" xfId="2" applyNumberFormat="1" applyFont="1" applyFill="1" applyBorder="1" applyAlignment="1">
      <alignment vertical="center"/>
    </xf>
    <xf numFmtId="3" fontId="2" fillId="3" borderId="23" xfId="2" applyNumberFormat="1" applyFill="1" applyBorder="1" applyAlignment="1">
      <alignment vertical="center"/>
    </xf>
    <xf numFmtId="3" fontId="9" fillId="3" borderId="18" xfId="2" applyNumberFormat="1" applyFont="1" applyFill="1" applyBorder="1" applyAlignment="1">
      <alignment vertical="center"/>
    </xf>
    <xf numFmtId="3" fontId="9" fillId="3" borderId="23" xfId="2" applyNumberFormat="1" applyFont="1" applyFill="1" applyBorder="1" applyAlignment="1">
      <alignment vertical="center"/>
    </xf>
    <xf numFmtId="3" fontId="2" fillId="6" borderId="18" xfId="2" applyNumberFormat="1" applyFill="1" applyBorder="1" applyAlignment="1">
      <alignment vertical="center"/>
    </xf>
    <xf numFmtId="3" fontId="2" fillId="3" borderId="6" xfId="2" applyNumberFormat="1" applyFill="1" applyBorder="1" applyAlignment="1">
      <alignment vertical="center"/>
    </xf>
    <xf numFmtId="166" fontId="2" fillId="5" borderId="18" xfId="2" applyNumberFormat="1" applyFill="1" applyBorder="1" applyAlignment="1">
      <alignment vertical="center"/>
    </xf>
    <xf numFmtId="167" fontId="2" fillId="3" borderId="18" xfId="2" applyNumberFormat="1" applyFill="1" applyBorder="1" applyAlignment="1">
      <alignment vertical="center"/>
    </xf>
    <xf numFmtId="168" fontId="2" fillId="3" borderId="0" xfId="2" applyNumberFormat="1" applyFill="1" applyBorder="1" applyAlignment="1">
      <alignment vertical="center"/>
    </xf>
    <xf numFmtId="0" fontId="13" fillId="3" borderId="0" xfId="2" applyFont="1" applyFill="1" applyBorder="1" applyAlignment="1">
      <alignment horizontal="left" vertical="center"/>
    </xf>
    <xf numFmtId="3" fontId="2" fillId="3" borderId="0" xfId="2" applyNumberFormat="1" applyFill="1" applyBorder="1" applyAlignment="1">
      <alignment vertical="center"/>
    </xf>
    <xf numFmtId="3" fontId="9" fillId="3" borderId="0" xfId="2" applyNumberFormat="1" applyFont="1" applyFill="1" applyBorder="1" applyAlignment="1">
      <alignment vertical="center"/>
    </xf>
    <xf numFmtId="0" fontId="22" fillId="3" borderId="0" xfId="2" applyFont="1" applyFill="1" applyBorder="1" applyAlignment="1">
      <alignment horizontal="left" vertical="center"/>
    </xf>
    <xf numFmtId="169" fontId="9" fillId="3" borderId="0" xfId="2" applyNumberFormat="1" applyFont="1" applyFill="1" applyBorder="1" applyAlignment="1">
      <alignment vertical="center"/>
    </xf>
    <xf numFmtId="170" fontId="9" fillId="3" borderId="0" xfId="2" applyNumberFormat="1" applyFont="1" applyFill="1" applyBorder="1" applyAlignment="1">
      <alignment vertical="center"/>
    </xf>
    <xf numFmtId="4" fontId="9" fillId="3" borderId="0" xfId="2" applyNumberFormat="1" applyFont="1" applyFill="1" applyBorder="1" applyAlignment="1">
      <alignment vertical="center"/>
    </xf>
    <xf numFmtId="0" fontId="23" fillId="3" borderId="0" xfId="2" applyFont="1" applyFill="1" applyBorder="1" applyAlignment="1">
      <alignment horizontal="left" vertical="center"/>
    </xf>
    <xf numFmtId="0" fontId="24" fillId="0" borderId="0" xfId="3"/>
    <xf numFmtId="0" fontId="24" fillId="3" borderId="0" xfId="3" applyFill="1" applyAlignment="1">
      <alignment horizontal="left" wrapText="1"/>
    </xf>
    <xf numFmtId="0" fontId="10" fillId="0" borderId="0" xfId="4" applyFont="1" applyFill="1" applyAlignment="1">
      <alignment horizontal="center"/>
    </xf>
    <xf numFmtId="0" fontId="27" fillId="3" borderId="0" xfId="4" applyFont="1" applyFill="1" applyBorder="1" applyAlignment="1">
      <alignment horizontal="center"/>
    </xf>
    <xf numFmtId="0" fontId="15" fillId="3" borderId="0" xfId="4" applyFont="1" applyFill="1" applyBorder="1" applyAlignment="1">
      <alignment horizontal="center" wrapText="1"/>
    </xf>
    <xf numFmtId="0" fontId="15" fillId="3" borderId="0" xfId="4" applyFont="1" applyFill="1" applyBorder="1" applyAlignment="1">
      <alignment horizontal="center"/>
    </xf>
    <xf numFmtId="0" fontId="29" fillId="3" borderId="4" xfId="4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4" fontId="30" fillId="3" borderId="37" xfId="4" applyNumberFormat="1" applyFont="1" applyFill="1" applyBorder="1" applyAlignment="1" applyProtection="1">
      <alignment horizontal="center"/>
      <protection locked="0"/>
    </xf>
    <xf numFmtId="4" fontId="30" fillId="3" borderId="37" xfId="4" applyNumberFormat="1" applyFont="1" applyFill="1" applyBorder="1" applyAlignment="1">
      <alignment horizontal="center"/>
    </xf>
    <xf numFmtId="171" fontId="30" fillId="3" borderId="0" xfId="4" applyNumberFormat="1" applyFont="1" applyFill="1" applyBorder="1" applyAlignment="1">
      <alignment horizontal="center"/>
    </xf>
    <xf numFmtId="1" fontId="31" fillId="3" borderId="19" xfId="4" applyNumberFormat="1" applyFont="1" applyFill="1" applyBorder="1" applyAlignment="1">
      <alignment horizontal="center" vertical="center" wrapText="1"/>
    </xf>
    <xf numFmtId="0" fontId="31" fillId="3" borderId="2" xfId="4" applyFont="1" applyFill="1" applyBorder="1" applyAlignment="1">
      <alignment horizontal="center" vertical="center" wrapText="1"/>
    </xf>
    <xf numFmtId="0" fontId="31" fillId="3" borderId="3" xfId="4" applyFont="1" applyFill="1" applyBorder="1" applyAlignment="1">
      <alignment horizontal="center" vertical="center" wrapText="1"/>
    </xf>
    <xf numFmtId="0" fontId="31" fillId="3" borderId="6" xfId="4" applyFont="1" applyFill="1" applyBorder="1" applyAlignment="1">
      <alignment horizontal="center" vertical="center" wrapText="1"/>
    </xf>
    <xf numFmtId="49" fontId="31" fillId="3" borderId="2" xfId="4" applyNumberFormat="1" applyFont="1" applyFill="1" applyBorder="1" applyAlignment="1">
      <alignment horizontal="center" vertical="center" wrapText="1"/>
    </xf>
    <xf numFmtId="49" fontId="31" fillId="3" borderId="3" xfId="4" applyNumberFormat="1" applyFont="1" applyFill="1" applyBorder="1" applyAlignment="1">
      <alignment horizontal="center" vertical="center" wrapText="1"/>
    </xf>
    <xf numFmtId="49" fontId="31" fillId="3" borderId="6" xfId="4" applyNumberFormat="1" applyFont="1" applyFill="1" applyBorder="1" applyAlignment="1">
      <alignment horizontal="center" vertical="center" wrapText="1"/>
    </xf>
    <xf numFmtId="49" fontId="32" fillId="3" borderId="18" xfId="4" applyNumberFormat="1" applyFont="1" applyFill="1" applyBorder="1" applyAlignment="1">
      <alignment horizontal="center" vertical="center" wrapText="1"/>
    </xf>
    <xf numFmtId="1" fontId="31" fillId="3" borderId="38" xfId="4" applyNumberFormat="1" applyFont="1" applyFill="1" applyBorder="1" applyAlignment="1">
      <alignment horizontal="center" vertical="center" wrapText="1"/>
    </xf>
    <xf numFmtId="49" fontId="31" fillId="3" borderId="18" xfId="4" applyNumberFormat="1" applyFont="1" applyFill="1" applyBorder="1" applyAlignment="1">
      <alignment horizontal="center" vertical="center" wrapText="1"/>
    </xf>
    <xf numFmtId="3" fontId="34" fillId="3" borderId="18" xfId="5" applyNumberFormat="1" applyFont="1" applyFill="1" applyBorder="1" applyAlignment="1" applyProtection="1">
      <alignment horizontal="center" shrinkToFit="1"/>
    </xf>
    <xf numFmtId="49" fontId="32" fillId="3" borderId="18" xfId="4" applyNumberFormat="1" applyFont="1" applyFill="1" applyBorder="1" applyAlignment="1">
      <alignment horizontal="left" vertical="center" shrinkToFit="1"/>
    </xf>
    <xf numFmtId="3" fontId="32" fillId="3" borderId="18" xfId="4" applyNumberFormat="1" applyFont="1" applyFill="1" applyBorder="1" applyAlignment="1">
      <alignment horizontal="right" shrinkToFit="1"/>
    </xf>
    <xf numFmtId="172" fontId="32" fillId="3" borderId="18" xfId="4" applyNumberFormat="1" applyFont="1" applyFill="1" applyBorder="1" applyAlignment="1">
      <alignment shrinkToFit="1"/>
    </xf>
    <xf numFmtId="0" fontId="31" fillId="3" borderId="18" xfId="6" applyNumberFormat="1" applyFont="1" applyFill="1" applyBorder="1" applyAlignment="1">
      <alignment horizontal="center" vertical="center" shrinkToFit="1"/>
    </xf>
    <xf numFmtId="0" fontId="31" fillId="3" borderId="18" xfId="4" applyNumberFormat="1" applyFont="1" applyFill="1" applyBorder="1" applyAlignment="1" applyProtection="1">
      <alignment horizontal="left" shrinkToFit="1"/>
      <protection locked="0"/>
    </xf>
    <xf numFmtId="3" fontId="9" fillId="3" borderId="2" xfId="2" applyNumberFormat="1" applyFont="1" applyFill="1" applyBorder="1" applyAlignment="1">
      <alignment vertical="center"/>
    </xf>
    <xf numFmtId="3" fontId="31" fillId="3" borderId="18" xfId="4" applyNumberFormat="1" applyFont="1" applyFill="1" applyBorder="1" applyAlignment="1" applyProtection="1">
      <alignment shrinkToFit="1"/>
      <protection locked="0"/>
    </xf>
    <xf numFmtId="172" fontId="31" fillId="3" borderId="18" xfId="4" applyNumberFormat="1" applyFont="1" applyFill="1" applyBorder="1" applyAlignment="1" applyProtection="1">
      <alignment shrinkToFit="1"/>
    </xf>
    <xf numFmtId="2" fontId="32" fillId="3" borderId="18" xfId="4" applyNumberFormat="1" applyFont="1" applyFill="1" applyBorder="1" applyAlignment="1">
      <alignment horizontal="right" shrinkToFit="1"/>
    </xf>
    <xf numFmtId="0" fontId="31" fillId="0" borderId="0" xfId="3" applyFont="1"/>
    <xf numFmtId="0" fontId="31" fillId="3" borderId="0" xfId="3" applyFont="1" applyFill="1" applyAlignment="1">
      <alignment horizontal="left" wrapText="1"/>
    </xf>
    <xf numFmtId="0" fontId="10" fillId="0" borderId="0" xfId="4" applyFont="1" applyFill="1" applyAlignment="1">
      <alignment horizontal="center" wrapText="1"/>
    </xf>
    <xf numFmtId="0" fontId="27" fillId="5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 wrapText="1"/>
    </xf>
    <xf numFmtId="0" fontId="32" fillId="0" borderId="0" xfId="3" applyFont="1" applyAlignment="1">
      <alignment horizontal="right"/>
    </xf>
    <xf numFmtId="0" fontId="31" fillId="5" borderId="18" xfId="3" applyFont="1" applyFill="1" applyBorder="1"/>
    <xf numFmtId="1" fontId="31" fillId="0" borderId="19" xfId="4" applyNumberFormat="1" applyFont="1" applyFill="1" applyBorder="1" applyAlignment="1">
      <alignment horizontal="center" vertical="center" wrapText="1"/>
    </xf>
    <xf numFmtId="1" fontId="31" fillId="0" borderId="38" xfId="4" applyNumberFormat="1" applyFont="1" applyFill="1" applyBorder="1" applyAlignment="1">
      <alignment horizontal="center" vertical="center" wrapText="1"/>
    </xf>
    <xf numFmtId="0" fontId="31" fillId="0" borderId="0" xfId="3" applyFont="1" applyAlignment="1">
      <alignment horizontal="center" wrapText="1"/>
    </xf>
    <xf numFmtId="0" fontId="31" fillId="0" borderId="0" xfId="3" applyFont="1" applyAlignment="1">
      <alignment wrapText="1"/>
    </xf>
    <xf numFmtId="2" fontId="31" fillId="0" borderId="0" xfId="3" applyNumberFormat="1" applyFont="1" applyAlignment="1">
      <alignment wrapText="1"/>
    </xf>
    <xf numFmtId="3" fontId="34" fillId="0" borderId="18" xfId="5" applyNumberFormat="1" applyFont="1" applyFill="1" applyBorder="1" applyAlignment="1" applyProtection="1">
      <alignment horizontal="center" shrinkToFit="1"/>
    </xf>
    <xf numFmtId="49" fontId="32" fillId="0" borderId="18" xfId="4" applyNumberFormat="1" applyFont="1" applyFill="1" applyBorder="1" applyAlignment="1">
      <alignment horizontal="left" vertical="center" shrinkToFit="1"/>
    </xf>
    <xf numFmtId="3" fontId="32" fillId="0" borderId="18" xfId="4" applyNumberFormat="1" applyFont="1" applyFill="1" applyBorder="1" applyAlignment="1">
      <alignment horizontal="right" shrinkToFit="1"/>
    </xf>
    <xf numFmtId="172" fontId="32" fillId="7" borderId="2" xfId="4" applyNumberFormat="1" applyFont="1" applyFill="1" applyBorder="1" applyAlignment="1">
      <alignment horizontal="center" shrinkToFit="1"/>
    </xf>
    <xf numFmtId="0" fontId="31" fillId="0" borderId="0" xfId="3" applyFont="1" applyBorder="1"/>
    <xf numFmtId="172" fontId="31" fillId="0" borderId="0" xfId="3" applyNumberFormat="1" applyFont="1" applyBorder="1"/>
    <xf numFmtId="164" fontId="31" fillId="0" borderId="0" xfId="3" applyNumberFormat="1" applyFont="1" applyBorder="1"/>
    <xf numFmtId="173" fontId="31" fillId="0" borderId="0" xfId="3" applyNumberFormat="1" applyFont="1"/>
    <xf numFmtId="0" fontId="31" fillId="0" borderId="18" xfId="6" applyNumberFormat="1" applyFont="1" applyFill="1" applyBorder="1" applyAlignment="1">
      <alignment horizontal="center" vertical="center" shrinkToFit="1"/>
    </xf>
    <xf numFmtId="174" fontId="31" fillId="3" borderId="18" xfId="4" applyNumberFormat="1" applyFont="1" applyFill="1" applyBorder="1" applyAlignment="1" applyProtection="1">
      <alignment shrinkToFit="1"/>
      <protection locked="0"/>
    </xf>
    <xf numFmtId="175" fontId="31" fillId="3" borderId="18" xfId="4" applyNumberFormat="1" applyFont="1" applyFill="1" applyBorder="1" applyAlignment="1" applyProtection="1">
      <alignment shrinkToFit="1"/>
      <protection locked="0"/>
    </xf>
    <xf numFmtId="2" fontId="31" fillId="3" borderId="18" xfId="4" applyNumberFormat="1" applyFont="1" applyFill="1" applyBorder="1" applyAlignment="1" applyProtection="1">
      <alignment shrinkToFit="1"/>
      <protection locked="0"/>
    </xf>
    <xf numFmtId="172" fontId="31" fillId="0" borderId="0" xfId="3" applyNumberFormat="1" applyFont="1"/>
    <xf numFmtId="171" fontId="31" fillId="0" borderId="0" xfId="3" applyNumberFormat="1" applyFont="1"/>
    <xf numFmtId="0" fontId="31" fillId="0" borderId="0" xfId="3" applyFont="1" applyAlignment="1">
      <alignment horizontal="center" vertical="center" wrapText="1"/>
    </xf>
    <xf numFmtId="0" fontId="31" fillId="0" borderId="0" xfId="3" applyFont="1" applyAlignment="1">
      <alignment vertical="center"/>
    </xf>
    <xf numFmtId="172" fontId="32" fillId="7" borderId="18" xfId="4" applyNumberFormat="1" applyFont="1" applyFill="1" applyBorder="1" applyAlignment="1">
      <alignment horizontal="center" shrinkToFit="1"/>
    </xf>
    <xf numFmtId="172" fontId="31" fillId="3" borderId="18" xfId="4" applyNumberFormat="1" applyFont="1" applyFill="1" applyBorder="1" applyAlignment="1" applyProtection="1">
      <alignment shrinkToFit="1"/>
      <protection locked="0"/>
    </xf>
    <xf numFmtId="4" fontId="31" fillId="3" borderId="18" xfId="4" applyNumberFormat="1" applyFont="1" applyFill="1" applyBorder="1" applyAlignment="1" applyProtection="1">
      <alignment shrinkToFit="1"/>
      <protection locked="0"/>
    </xf>
    <xf numFmtId="0" fontId="31" fillId="0" borderId="0" xfId="0" applyFont="1"/>
    <xf numFmtId="0" fontId="31" fillId="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4" applyFont="1" applyFill="1" applyAlignment="1">
      <alignment horizontal="center" wrapText="1"/>
    </xf>
    <xf numFmtId="0" fontId="27" fillId="3" borderId="0" xfId="4" applyFont="1" applyFill="1" applyBorder="1" applyAlignment="1"/>
    <xf numFmtId="0" fontId="37" fillId="3" borderId="0" xfId="4" applyFont="1" applyFill="1" applyBorder="1" applyAlignment="1">
      <alignment horizontal="right"/>
    </xf>
    <xf numFmtId="0" fontId="38" fillId="0" borderId="0" xfId="0" applyFont="1" applyAlignment="1">
      <alignment horizontal="right"/>
    </xf>
    <xf numFmtId="0" fontId="21" fillId="3" borderId="18" xfId="4" applyFont="1" applyFill="1" applyBorder="1" applyAlignment="1">
      <alignment horizontal="center" wrapText="1"/>
    </xf>
    <xf numFmtId="0" fontId="31" fillId="3" borderId="19" xfId="0" applyFont="1" applyFill="1" applyBorder="1"/>
    <xf numFmtId="0" fontId="39" fillId="0" borderId="19" xfId="0" applyFont="1" applyBorder="1"/>
    <xf numFmtId="1" fontId="31" fillId="0" borderId="33" xfId="4" applyNumberFormat="1" applyFont="1" applyFill="1" applyBorder="1" applyAlignment="1">
      <alignment horizontal="center" vertical="center" wrapText="1"/>
    </xf>
    <xf numFmtId="1" fontId="31" fillId="0" borderId="11" xfId="4" applyNumberFormat="1" applyFont="1" applyFill="1" applyBorder="1" applyAlignment="1">
      <alignment horizontal="center" vertical="center" wrapText="1"/>
    </xf>
    <xf numFmtId="1" fontId="31" fillId="0" borderId="35" xfId="4" applyNumberFormat="1" applyFont="1" applyFill="1" applyBorder="1" applyAlignment="1">
      <alignment horizontal="center" vertical="center" wrapText="1"/>
    </xf>
    <xf numFmtId="49" fontId="30" fillId="0" borderId="18" xfId="4" applyNumberFormat="1" applyFont="1" applyFill="1" applyBorder="1" applyAlignment="1">
      <alignment horizontal="left" vertical="center" shrinkToFit="1"/>
    </xf>
    <xf numFmtId="1" fontId="32" fillId="0" borderId="18" xfId="4" applyNumberFormat="1" applyFont="1" applyFill="1" applyBorder="1" applyAlignment="1">
      <alignment horizontal="right" shrinkToFit="1"/>
    </xf>
    <xf numFmtId="4" fontId="32" fillId="3" borderId="35" xfId="4" applyNumberFormat="1" applyFont="1" applyFill="1" applyBorder="1" applyAlignment="1">
      <alignment horizontal="right" shrinkToFit="1"/>
    </xf>
    <xf numFmtId="172" fontId="40" fillId="0" borderId="38" xfId="0" applyNumberFormat="1" applyFont="1" applyBorder="1"/>
    <xf numFmtId="1" fontId="31" fillId="3" borderId="18" xfId="4" applyNumberFormat="1" applyFont="1" applyFill="1" applyBorder="1" applyAlignment="1" applyProtection="1">
      <alignment shrinkToFit="1"/>
      <protection locked="0"/>
    </xf>
    <xf numFmtId="171" fontId="31" fillId="3" borderId="2" xfId="4" applyNumberFormat="1" applyFont="1" applyFill="1" applyBorder="1" applyAlignment="1" applyProtection="1">
      <alignment shrinkToFit="1"/>
      <protection locked="0"/>
    </xf>
    <xf numFmtId="2" fontId="31" fillId="3" borderId="2" xfId="4" applyNumberFormat="1" applyFont="1" applyFill="1" applyBorder="1" applyAlignment="1" applyProtection="1">
      <alignment shrinkToFit="1"/>
      <protection locked="0"/>
    </xf>
    <xf numFmtId="2" fontId="39" fillId="0" borderId="18" xfId="0" applyNumberFormat="1" applyFont="1" applyBorder="1"/>
    <xf numFmtId="4" fontId="31" fillId="3" borderId="2" xfId="4" applyNumberFormat="1" applyFont="1" applyFill="1" applyBorder="1" applyAlignment="1" applyProtection="1">
      <alignment shrinkToFit="1"/>
      <protection locked="0"/>
    </xf>
  </cellXfs>
  <cellStyles count="7">
    <cellStyle name="Normal_own-reg-rev" xfId="5"/>
    <cellStyle name="Normal_ФФПМР_ИБР_Ставрополь_2006 4" xfId="4"/>
    <cellStyle name="Обычный" xfId="0" builtinId="0"/>
    <cellStyle name="Обычный 2" xfId="1"/>
    <cellStyle name="Обычный 3" xfId="2"/>
    <cellStyle name="Обычный 4" xfId="3"/>
    <cellStyle name="Обычный_ИНП МР и П 2011 ( УСН 50% НДПИ 25%)" xfId="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12</xdr:row>
      <xdr:rowOff>52917</xdr:rowOff>
    </xdr:from>
    <xdr:ext cx="611962" cy="24500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7822143" y="6701367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7822143" y="6701367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12</xdr:row>
      <xdr:rowOff>63501</xdr:rowOff>
    </xdr:from>
    <xdr:ext cx="563039" cy="2194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2939183" y="6711951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2939183" y="6711951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12</xdr:row>
      <xdr:rowOff>74083</xdr:rowOff>
    </xdr:from>
    <xdr:ext cx="421141" cy="2194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22619495" y="6722533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22619495" y="6722533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12</xdr:row>
      <xdr:rowOff>84667</xdr:rowOff>
    </xdr:from>
    <xdr:ext cx="616451" cy="2217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17197917" y="6733117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17197917" y="6733117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12</xdr:row>
      <xdr:rowOff>42332</xdr:rowOff>
    </xdr:from>
    <xdr:ext cx="724622" cy="2694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3982509" y="6690782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3982509" y="6690782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12</xdr:row>
      <xdr:rowOff>63498</xdr:rowOff>
    </xdr:from>
    <xdr:ext cx="846665" cy="28575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4892675" y="6711948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4892675" y="6711948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12</xdr:row>
      <xdr:rowOff>52916</xdr:rowOff>
    </xdr:from>
    <xdr:ext cx="510204" cy="26032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6052608" y="6701366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6052608" y="6701366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6</xdr:row>
      <xdr:rowOff>105832</xdr:rowOff>
    </xdr:from>
    <xdr:ext cx="592666" cy="21467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/>
            <xdr:cNvSpPr txBox="1"/>
          </xdr:nvSpPr>
          <xdr:spPr>
            <a:xfrm>
              <a:off x="7769226" y="382058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9" name="TextBox 8"/>
            <xdr:cNvSpPr txBox="1"/>
          </xdr:nvSpPr>
          <xdr:spPr>
            <a:xfrm>
              <a:off x="7769226" y="382058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12</xdr:row>
      <xdr:rowOff>63500</xdr:rowOff>
    </xdr:from>
    <xdr:ext cx="716735" cy="2414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/>
            <xdr:cNvSpPr txBox="1"/>
          </xdr:nvSpPr>
          <xdr:spPr>
            <a:xfrm>
              <a:off x="9269941" y="6711950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0" name="TextBox 9"/>
            <xdr:cNvSpPr txBox="1"/>
          </xdr:nvSpPr>
          <xdr:spPr>
            <a:xfrm>
              <a:off x="9269941" y="6711950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12</xdr:row>
      <xdr:rowOff>63500</xdr:rowOff>
    </xdr:from>
    <xdr:ext cx="846665" cy="28575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10153650" y="6711950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10153650" y="6711950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12</xdr:row>
      <xdr:rowOff>52917</xdr:rowOff>
    </xdr:from>
    <xdr:ext cx="446854" cy="2323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/>
            <xdr:cNvSpPr txBox="1"/>
          </xdr:nvSpPr>
          <xdr:spPr>
            <a:xfrm>
              <a:off x="11251142" y="6701367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2" name="TextBox 11"/>
            <xdr:cNvSpPr txBox="1"/>
          </xdr:nvSpPr>
          <xdr:spPr>
            <a:xfrm>
              <a:off x="11251142" y="6701367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6</xdr:row>
      <xdr:rowOff>116416</xdr:rowOff>
    </xdr:from>
    <xdr:ext cx="592666" cy="21230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/>
            <xdr:cNvSpPr txBox="1"/>
          </xdr:nvSpPr>
          <xdr:spPr>
            <a:xfrm>
              <a:off x="12801600" y="3831166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3" name="TextBox 12"/>
            <xdr:cNvSpPr txBox="1"/>
          </xdr:nvSpPr>
          <xdr:spPr>
            <a:xfrm>
              <a:off x="12801600" y="3831166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6</xdr:row>
      <xdr:rowOff>116417</xdr:rowOff>
    </xdr:from>
    <xdr:ext cx="592666" cy="21467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/>
            <xdr:cNvSpPr txBox="1"/>
          </xdr:nvSpPr>
          <xdr:spPr>
            <a:xfrm>
              <a:off x="17145000" y="383116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4" name="TextBox 13"/>
            <xdr:cNvSpPr txBox="1"/>
          </xdr:nvSpPr>
          <xdr:spPr>
            <a:xfrm>
              <a:off x="17145000" y="383116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6</xdr:row>
      <xdr:rowOff>127000</xdr:rowOff>
    </xdr:from>
    <xdr:ext cx="592666" cy="21230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/>
            <xdr:cNvSpPr txBox="1"/>
          </xdr:nvSpPr>
          <xdr:spPr>
            <a:xfrm>
              <a:off x="22483233" y="3841750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5" name="TextBox 14"/>
            <xdr:cNvSpPr txBox="1"/>
          </xdr:nvSpPr>
          <xdr:spPr>
            <a:xfrm>
              <a:off x="22483233" y="3841750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12</xdr:row>
      <xdr:rowOff>58209</xdr:rowOff>
    </xdr:from>
    <xdr:ext cx="716735" cy="24378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/>
            <xdr:cNvSpPr txBox="1"/>
          </xdr:nvSpPr>
          <xdr:spPr>
            <a:xfrm>
              <a:off x="14463712" y="6706659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6" name="TextBox 15"/>
            <xdr:cNvSpPr txBox="1"/>
          </xdr:nvSpPr>
          <xdr:spPr>
            <a:xfrm>
              <a:off x="14463712" y="6706659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12</xdr:row>
      <xdr:rowOff>70114</xdr:rowOff>
    </xdr:from>
    <xdr:ext cx="846665" cy="28575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/>
            <xdr:cNvSpPr txBox="1"/>
          </xdr:nvSpPr>
          <xdr:spPr>
            <a:xfrm>
              <a:off x="15373616" y="6718564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7" name="TextBox 16"/>
            <xdr:cNvSpPr txBox="1"/>
          </xdr:nvSpPr>
          <xdr:spPr>
            <a:xfrm>
              <a:off x="15373616" y="6718564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12</xdr:row>
      <xdr:rowOff>34396</xdr:rowOff>
    </xdr:from>
    <xdr:ext cx="716735" cy="2414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TextBox 17"/>
            <xdr:cNvSpPr txBox="1"/>
          </xdr:nvSpPr>
          <xdr:spPr>
            <a:xfrm>
              <a:off x="18902362" y="6682846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8" name="TextBox 17"/>
            <xdr:cNvSpPr txBox="1"/>
          </xdr:nvSpPr>
          <xdr:spPr>
            <a:xfrm>
              <a:off x="18902362" y="6682846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12</xdr:row>
      <xdr:rowOff>46302</xdr:rowOff>
    </xdr:from>
    <xdr:ext cx="846665" cy="28575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TextBox 18"/>
            <xdr:cNvSpPr txBox="1"/>
          </xdr:nvSpPr>
          <xdr:spPr>
            <a:xfrm>
              <a:off x="19797978" y="6694752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9" name="TextBox 18"/>
            <xdr:cNvSpPr txBox="1"/>
          </xdr:nvSpPr>
          <xdr:spPr>
            <a:xfrm>
              <a:off x="19797978" y="6694752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12</xdr:row>
      <xdr:rowOff>47625</xdr:rowOff>
    </xdr:from>
    <xdr:ext cx="423770" cy="2323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/>
            <xdr:cNvSpPr txBox="1"/>
          </xdr:nvSpPr>
          <xdr:spPr>
            <a:xfrm>
              <a:off x="20974051" y="6696075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0" name="TextBox 19"/>
            <xdr:cNvSpPr txBox="1"/>
          </xdr:nvSpPr>
          <xdr:spPr>
            <a:xfrm>
              <a:off x="20974051" y="6696075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3</xdr:row>
      <xdr:rowOff>38325</xdr:rowOff>
    </xdr:from>
    <xdr:ext cx="2545821" cy="65563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/>
            <xdr:cNvSpPr txBox="1"/>
          </xdr:nvSpPr>
          <xdr:spPr>
            <a:xfrm>
              <a:off x="13544626" y="252435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21" name="TextBox 20"/>
            <xdr:cNvSpPr txBox="1"/>
          </xdr:nvSpPr>
          <xdr:spPr>
            <a:xfrm>
              <a:off x="13544626" y="252435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4;&#1073;&#1097;&#1080;&#1081;%20&#1076;&#1086;&#1089;&#1090;&#1091;&#1087;\&#1048;&#1085;&#1092;&#1086;&#1088;&#1084;&#1072;&#1094;&#1080;&#1103;%20&#1087;&#1086;%20&#1084;&#1086;&#1085;&#1080;&#1090;&#1088;&#1080;&#1085;&#1075;&#1091;%20&#1079;&#1072;%202023%20&#1075;&#1086;&#1076;\&#1056;&#1072;&#1089;&#1095;&#1077;&#1090;&#1099;%20&#1082;%2010.01.2023%20&#1085;&#1086;&#1084;&#1077;&#1088;%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76;&#1086;&#1082;&#1080;\&#1044;&#1086;&#1093;&#1086;&#1076;&#1099;\&#1044;&#1091;&#1084;&#1072;%20&#1082;%20&#1073;&#1102;&#1076;&#1078;&#1077;&#1090;&#1091;%202023%20&#1075;&#1086;&#1076;\&#1044;&#1091;&#1084;&#1072;%20(1)%20&#1092;&#1077;&#1074;&#1088;&#1072;&#1083;&#1100;%202023\&#1055;&#1088;&#1080;&#1083;&#1086;&#1078;&#1077;&#1085;&#1080;&#1103;%20&#1089;%201-1%20&#1087;&#1086;%201-6%20%20&#1082;%20&#1055;&#1088;&#1080;&#1083;&#1086;&#1078;&#1077;&#1085;&#1080;&#1102;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01.2023"/>
      <sheetName val="ИНП"/>
      <sheetName val="ИБР"/>
      <sheetName val="Дотация 2023"/>
      <sheetName val="Дотация 2024"/>
      <sheetName val="1 к 14"/>
      <sheetName val="Лист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П"/>
      <sheetName val="ИБР"/>
      <sheetName val="Дотация 2023"/>
      <sheetName val="Дотация 2024"/>
      <sheetName val="Дотация 2025"/>
      <sheetName val=" к2"/>
      <sheetName val="24"/>
      <sheetName val="28"/>
      <sheetName val="41"/>
    </sheetNames>
    <sheetDataSet>
      <sheetData sheetId="0">
        <row r="4">
          <cell r="D4">
            <v>15599</v>
          </cell>
        </row>
        <row r="16">
          <cell r="B16" t="str">
            <v>Балаганское</v>
          </cell>
          <cell r="AG16">
            <v>0.25691154553043111</v>
          </cell>
          <cell r="AH16">
            <v>0.25793839515675676</v>
          </cell>
          <cell r="AI16">
            <v>0.25889510799389442</v>
          </cell>
        </row>
        <row r="17">
          <cell r="B17" t="str">
            <v>Биритское</v>
          </cell>
          <cell r="AG17">
            <v>6.8647436983083584E-5</v>
          </cell>
          <cell r="AH17">
            <v>6.8230081053035867E-5</v>
          </cell>
          <cell r="AI17">
            <v>6.7843314917778779E-5</v>
          </cell>
        </row>
        <row r="18">
          <cell r="B18" t="str">
            <v>Заславское</v>
          </cell>
          <cell r="AG18">
            <v>8.5895807204921899E-6</v>
          </cell>
          <cell r="AH18">
            <v>8.520746197357925E-6</v>
          </cell>
          <cell r="AI18">
            <v>8.4551550355847844E-6</v>
          </cell>
        </row>
        <row r="19">
          <cell r="B19" t="str">
            <v>Коноваловское</v>
          </cell>
          <cell r="AG19">
            <v>1.0213084658944753E-5</v>
          </cell>
          <cell r="AH19">
            <v>1.0125939988782939E-5</v>
          </cell>
          <cell r="AI19">
            <v>1.0042791047074471E-5</v>
          </cell>
        </row>
        <row r="20">
          <cell r="B20" t="str">
            <v>Кумарейское</v>
          </cell>
          <cell r="AG20">
            <v>2.3756583618044962E-5</v>
          </cell>
          <cell r="AH20">
            <v>2.3802262964097678E-5</v>
          </cell>
          <cell r="AI20">
            <v>2.383973101959133E-5</v>
          </cell>
        </row>
        <row r="21">
          <cell r="B21" t="str">
            <v>Тарнопольское</v>
          </cell>
          <cell r="AG21">
            <v>4.7200712788674024E-4</v>
          </cell>
          <cell r="AH21">
            <v>4.6906571521755278E-4</v>
          </cell>
          <cell r="AI21">
            <v>4.664089105248077E-4</v>
          </cell>
        </row>
        <row r="22">
          <cell r="AG22">
            <v>9.032399974808129E-6</v>
          </cell>
          <cell r="AH22">
            <v>9.0309144799891684E-6</v>
          </cell>
          <cell r="AI22">
            <v>9.0366751579896705E-6</v>
          </cell>
        </row>
      </sheetData>
      <sheetData sheetId="1">
        <row r="11">
          <cell r="C11">
            <v>3788</v>
          </cell>
          <cell r="S11">
            <v>0.15006386633465568</v>
          </cell>
        </row>
        <row r="12">
          <cell r="C12">
            <v>486</v>
          </cell>
          <cell r="S12">
            <v>0.47336662644770772</v>
          </cell>
        </row>
        <row r="13">
          <cell r="C13">
            <v>938</v>
          </cell>
          <cell r="S13">
            <v>0.32695207581930613</v>
          </cell>
        </row>
        <row r="14">
          <cell r="C14">
            <v>865</v>
          </cell>
          <cell r="S14">
            <v>0.27760279945028699</v>
          </cell>
        </row>
        <row r="15">
          <cell r="C15">
            <v>892</v>
          </cell>
          <cell r="S15">
            <v>0.50990158652955786</v>
          </cell>
        </row>
        <row r="16">
          <cell r="C16">
            <v>768</v>
          </cell>
          <cell r="S16">
            <v>0.51542969365133806</v>
          </cell>
        </row>
        <row r="17">
          <cell r="C17">
            <v>481</v>
          </cell>
          <cell r="S17">
            <v>0.6418634533556119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32"/>
  <sheetViews>
    <sheetView tabSelected="1" workbookViewId="0">
      <selection activeCell="M32" sqref="M32"/>
    </sheetView>
  </sheetViews>
  <sheetFormatPr defaultRowHeight="12.75" x14ac:dyDescent="0.2"/>
  <cols>
    <col min="1" max="1" width="22.42578125" style="1" customWidth="1"/>
    <col min="2" max="10" width="9.140625" style="1"/>
    <col min="11" max="11" width="9.42578125" style="1" customWidth="1"/>
    <col min="12" max="12" width="11.28515625" style="1" bestFit="1" customWidth="1"/>
    <col min="13" max="13" width="9.140625" style="1"/>
    <col min="14" max="14" width="13.7109375" style="1" customWidth="1"/>
    <col min="15" max="22" width="9.140625" style="1"/>
    <col min="23" max="23" width="12.42578125" style="1" customWidth="1"/>
    <col min="24" max="25" width="9.140625" style="1"/>
    <col min="26" max="26" width="6.5703125" style="1" customWidth="1"/>
    <col min="27" max="27" width="13.85546875" style="1" customWidth="1"/>
    <col min="28" max="35" width="9.140625" style="1"/>
    <col min="36" max="36" width="11.42578125" style="1" customWidth="1"/>
    <col min="37" max="37" width="9.140625" style="1"/>
    <col min="38" max="38" width="11" style="1" customWidth="1"/>
    <col min="39" max="256" width="9.140625" style="1"/>
    <col min="257" max="257" width="22.42578125" style="1" customWidth="1"/>
    <col min="258" max="266" width="9.140625" style="1"/>
    <col min="267" max="267" width="9.42578125" style="1" customWidth="1"/>
    <col min="268" max="268" width="11.28515625" style="1" bestFit="1" customWidth="1"/>
    <col min="269" max="269" width="9.140625" style="1"/>
    <col min="270" max="270" width="13.7109375" style="1" customWidth="1"/>
    <col min="271" max="278" width="9.140625" style="1"/>
    <col min="279" max="279" width="12.42578125" style="1" customWidth="1"/>
    <col min="280" max="281" width="9.140625" style="1"/>
    <col min="282" max="282" width="6.5703125" style="1" customWidth="1"/>
    <col min="283" max="283" width="13.85546875" style="1" customWidth="1"/>
    <col min="284" max="291" width="9.140625" style="1"/>
    <col min="292" max="292" width="11.42578125" style="1" customWidth="1"/>
    <col min="293" max="293" width="9.140625" style="1"/>
    <col min="294" max="294" width="11" style="1" customWidth="1"/>
    <col min="295" max="512" width="9.140625" style="1"/>
    <col min="513" max="513" width="22.42578125" style="1" customWidth="1"/>
    <col min="514" max="522" width="9.140625" style="1"/>
    <col min="523" max="523" width="9.42578125" style="1" customWidth="1"/>
    <col min="524" max="524" width="11.28515625" style="1" bestFit="1" customWidth="1"/>
    <col min="525" max="525" width="9.140625" style="1"/>
    <col min="526" max="526" width="13.7109375" style="1" customWidth="1"/>
    <col min="527" max="534" width="9.140625" style="1"/>
    <col min="535" max="535" width="12.42578125" style="1" customWidth="1"/>
    <col min="536" max="537" width="9.140625" style="1"/>
    <col min="538" max="538" width="6.5703125" style="1" customWidth="1"/>
    <col min="539" max="539" width="13.85546875" style="1" customWidth="1"/>
    <col min="540" max="547" width="9.140625" style="1"/>
    <col min="548" max="548" width="11.42578125" style="1" customWidth="1"/>
    <col min="549" max="549" width="9.140625" style="1"/>
    <col min="550" max="550" width="11" style="1" customWidth="1"/>
    <col min="551" max="768" width="9.140625" style="1"/>
    <col min="769" max="769" width="22.42578125" style="1" customWidth="1"/>
    <col min="770" max="778" width="9.140625" style="1"/>
    <col min="779" max="779" width="9.42578125" style="1" customWidth="1"/>
    <col min="780" max="780" width="11.28515625" style="1" bestFit="1" customWidth="1"/>
    <col min="781" max="781" width="9.140625" style="1"/>
    <col min="782" max="782" width="13.7109375" style="1" customWidth="1"/>
    <col min="783" max="790" width="9.140625" style="1"/>
    <col min="791" max="791" width="12.42578125" style="1" customWidth="1"/>
    <col min="792" max="793" width="9.140625" style="1"/>
    <col min="794" max="794" width="6.5703125" style="1" customWidth="1"/>
    <col min="795" max="795" width="13.85546875" style="1" customWidth="1"/>
    <col min="796" max="803" width="9.140625" style="1"/>
    <col min="804" max="804" width="11.42578125" style="1" customWidth="1"/>
    <col min="805" max="805" width="9.140625" style="1"/>
    <col min="806" max="806" width="11" style="1" customWidth="1"/>
    <col min="807" max="1024" width="9.140625" style="1"/>
    <col min="1025" max="1025" width="22.42578125" style="1" customWidth="1"/>
    <col min="1026" max="1034" width="9.140625" style="1"/>
    <col min="1035" max="1035" width="9.42578125" style="1" customWidth="1"/>
    <col min="1036" max="1036" width="11.28515625" style="1" bestFit="1" customWidth="1"/>
    <col min="1037" max="1037" width="9.140625" style="1"/>
    <col min="1038" max="1038" width="13.7109375" style="1" customWidth="1"/>
    <col min="1039" max="1046" width="9.140625" style="1"/>
    <col min="1047" max="1047" width="12.42578125" style="1" customWidth="1"/>
    <col min="1048" max="1049" width="9.140625" style="1"/>
    <col min="1050" max="1050" width="6.5703125" style="1" customWidth="1"/>
    <col min="1051" max="1051" width="13.85546875" style="1" customWidth="1"/>
    <col min="1052" max="1059" width="9.140625" style="1"/>
    <col min="1060" max="1060" width="11.42578125" style="1" customWidth="1"/>
    <col min="1061" max="1061" width="9.140625" style="1"/>
    <col min="1062" max="1062" width="11" style="1" customWidth="1"/>
    <col min="1063" max="1280" width="9.140625" style="1"/>
    <col min="1281" max="1281" width="22.42578125" style="1" customWidth="1"/>
    <col min="1282" max="1290" width="9.140625" style="1"/>
    <col min="1291" max="1291" width="9.42578125" style="1" customWidth="1"/>
    <col min="1292" max="1292" width="11.28515625" style="1" bestFit="1" customWidth="1"/>
    <col min="1293" max="1293" width="9.140625" style="1"/>
    <col min="1294" max="1294" width="13.7109375" style="1" customWidth="1"/>
    <col min="1295" max="1302" width="9.140625" style="1"/>
    <col min="1303" max="1303" width="12.42578125" style="1" customWidth="1"/>
    <col min="1304" max="1305" width="9.140625" style="1"/>
    <col min="1306" max="1306" width="6.5703125" style="1" customWidth="1"/>
    <col min="1307" max="1307" width="13.85546875" style="1" customWidth="1"/>
    <col min="1308" max="1315" width="9.140625" style="1"/>
    <col min="1316" max="1316" width="11.42578125" style="1" customWidth="1"/>
    <col min="1317" max="1317" width="9.140625" style="1"/>
    <col min="1318" max="1318" width="11" style="1" customWidth="1"/>
    <col min="1319" max="1536" width="9.140625" style="1"/>
    <col min="1537" max="1537" width="22.42578125" style="1" customWidth="1"/>
    <col min="1538" max="1546" width="9.140625" style="1"/>
    <col min="1547" max="1547" width="9.42578125" style="1" customWidth="1"/>
    <col min="1548" max="1548" width="11.28515625" style="1" bestFit="1" customWidth="1"/>
    <col min="1549" max="1549" width="9.140625" style="1"/>
    <col min="1550" max="1550" width="13.7109375" style="1" customWidth="1"/>
    <col min="1551" max="1558" width="9.140625" style="1"/>
    <col min="1559" max="1559" width="12.42578125" style="1" customWidth="1"/>
    <col min="1560" max="1561" width="9.140625" style="1"/>
    <col min="1562" max="1562" width="6.5703125" style="1" customWidth="1"/>
    <col min="1563" max="1563" width="13.85546875" style="1" customWidth="1"/>
    <col min="1564" max="1571" width="9.140625" style="1"/>
    <col min="1572" max="1572" width="11.42578125" style="1" customWidth="1"/>
    <col min="1573" max="1573" width="9.140625" style="1"/>
    <col min="1574" max="1574" width="11" style="1" customWidth="1"/>
    <col min="1575" max="1792" width="9.140625" style="1"/>
    <col min="1793" max="1793" width="22.42578125" style="1" customWidth="1"/>
    <col min="1794" max="1802" width="9.140625" style="1"/>
    <col min="1803" max="1803" width="9.42578125" style="1" customWidth="1"/>
    <col min="1804" max="1804" width="11.28515625" style="1" bestFit="1" customWidth="1"/>
    <col min="1805" max="1805" width="9.140625" style="1"/>
    <col min="1806" max="1806" width="13.7109375" style="1" customWidth="1"/>
    <col min="1807" max="1814" width="9.140625" style="1"/>
    <col min="1815" max="1815" width="12.42578125" style="1" customWidth="1"/>
    <col min="1816" max="1817" width="9.140625" style="1"/>
    <col min="1818" max="1818" width="6.5703125" style="1" customWidth="1"/>
    <col min="1819" max="1819" width="13.85546875" style="1" customWidth="1"/>
    <col min="1820" max="1827" width="9.140625" style="1"/>
    <col min="1828" max="1828" width="11.42578125" style="1" customWidth="1"/>
    <col min="1829" max="1829" width="9.140625" style="1"/>
    <col min="1830" max="1830" width="11" style="1" customWidth="1"/>
    <col min="1831" max="2048" width="9.140625" style="1"/>
    <col min="2049" max="2049" width="22.42578125" style="1" customWidth="1"/>
    <col min="2050" max="2058" width="9.140625" style="1"/>
    <col min="2059" max="2059" width="9.42578125" style="1" customWidth="1"/>
    <col min="2060" max="2060" width="11.28515625" style="1" bestFit="1" customWidth="1"/>
    <col min="2061" max="2061" width="9.140625" style="1"/>
    <col min="2062" max="2062" width="13.7109375" style="1" customWidth="1"/>
    <col min="2063" max="2070" width="9.140625" style="1"/>
    <col min="2071" max="2071" width="12.42578125" style="1" customWidth="1"/>
    <col min="2072" max="2073" width="9.140625" style="1"/>
    <col min="2074" max="2074" width="6.5703125" style="1" customWidth="1"/>
    <col min="2075" max="2075" width="13.85546875" style="1" customWidth="1"/>
    <col min="2076" max="2083" width="9.140625" style="1"/>
    <col min="2084" max="2084" width="11.42578125" style="1" customWidth="1"/>
    <col min="2085" max="2085" width="9.140625" style="1"/>
    <col min="2086" max="2086" width="11" style="1" customWidth="1"/>
    <col min="2087" max="2304" width="9.140625" style="1"/>
    <col min="2305" max="2305" width="22.42578125" style="1" customWidth="1"/>
    <col min="2306" max="2314" width="9.140625" style="1"/>
    <col min="2315" max="2315" width="9.42578125" style="1" customWidth="1"/>
    <col min="2316" max="2316" width="11.28515625" style="1" bestFit="1" customWidth="1"/>
    <col min="2317" max="2317" width="9.140625" style="1"/>
    <col min="2318" max="2318" width="13.7109375" style="1" customWidth="1"/>
    <col min="2319" max="2326" width="9.140625" style="1"/>
    <col min="2327" max="2327" width="12.42578125" style="1" customWidth="1"/>
    <col min="2328" max="2329" width="9.140625" style="1"/>
    <col min="2330" max="2330" width="6.5703125" style="1" customWidth="1"/>
    <col min="2331" max="2331" width="13.85546875" style="1" customWidth="1"/>
    <col min="2332" max="2339" width="9.140625" style="1"/>
    <col min="2340" max="2340" width="11.42578125" style="1" customWidth="1"/>
    <col min="2341" max="2341" width="9.140625" style="1"/>
    <col min="2342" max="2342" width="11" style="1" customWidth="1"/>
    <col min="2343" max="2560" width="9.140625" style="1"/>
    <col min="2561" max="2561" width="22.42578125" style="1" customWidth="1"/>
    <col min="2562" max="2570" width="9.140625" style="1"/>
    <col min="2571" max="2571" width="9.42578125" style="1" customWidth="1"/>
    <col min="2572" max="2572" width="11.28515625" style="1" bestFit="1" customWidth="1"/>
    <col min="2573" max="2573" width="9.140625" style="1"/>
    <col min="2574" max="2574" width="13.7109375" style="1" customWidth="1"/>
    <col min="2575" max="2582" width="9.140625" style="1"/>
    <col min="2583" max="2583" width="12.42578125" style="1" customWidth="1"/>
    <col min="2584" max="2585" width="9.140625" style="1"/>
    <col min="2586" max="2586" width="6.5703125" style="1" customWidth="1"/>
    <col min="2587" max="2587" width="13.85546875" style="1" customWidth="1"/>
    <col min="2588" max="2595" width="9.140625" style="1"/>
    <col min="2596" max="2596" width="11.42578125" style="1" customWidth="1"/>
    <col min="2597" max="2597" width="9.140625" style="1"/>
    <col min="2598" max="2598" width="11" style="1" customWidth="1"/>
    <col min="2599" max="2816" width="9.140625" style="1"/>
    <col min="2817" max="2817" width="22.42578125" style="1" customWidth="1"/>
    <col min="2818" max="2826" width="9.140625" style="1"/>
    <col min="2827" max="2827" width="9.42578125" style="1" customWidth="1"/>
    <col min="2828" max="2828" width="11.28515625" style="1" bestFit="1" customWidth="1"/>
    <col min="2829" max="2829" width="9.140625" style="1"/>
    <col min="2830" max="2830" width="13.7109375" style="1" customWidth="1"/>
    <col min="2831" max="2838" width="9.140625" style="1"/>
    <col min="2839" max="2839" width="12.42578125" style="1" customWidth="1"/>
    <col min="2840" max="2841" width="9.140625" style="1"/>
    <col min="2842" max="2842" width="6.5703125" style="1" customWidth="1"/>
    <col min="2843" max="2843" width="13.85546875" style="1" customWidth="1"/>
    <col min="2844" max="2851" width="9.140625" style="1"/>
    <col min="2852" max="2852" width="11.42578125" style="1" customWidth="1"/>
    <col min="2853" max="2853" width="9.140625" style="1"/>
    <col min="2854" max="2854" width="11" style="1" customWidth="1"/>
    <col min="2855" max="3072" width="9.140625" style="1"/>
    <col min="3073" max="3073" width="22.42578125" style="1" customWidth="1"/>
    <col min="3074" max="3082" width="9.140625" style="1"/>
    <col min="3083" max="3083" width="9.42578125" style="1" customWidth="1"/>
    <col min="3084" max="3084" width="11.28515625" style="1" bestFit="1" customWidth="1"/>
    <col min="3085" max="3085" width="9.140625" style="1"/>
    <col min="3086" max="3086" width="13.7109375" style="1" customWidth="1"/>
    <col min="3087" max="3094" width="9.140625" style="1"/>
    <col min="3095" max="3095" width="12.42578125" style="1" customWidth="1"/>
    <col min="3096" max="3097" width="9.140625" style="1"/>
    <col min="3098" max="3098" width="6.5703125" style="1" customWidth="1"/>
    <col min="3099" max="3099" width="13.85546875" style="1" customWidth="1"/>
    <col min="3100" max="3107" width="9.140625" style="1"/>
    <col min="3108" max="3108" width="11.42578125" style="1" customWidth="1"/>
    <col min="3109" max="3109" width="9.140625" style="1"/>
    <col min="3110" max="3110" width="11" style="1" customWidth="1"/>
    <col min="3111" max="3328" width="9.140625" style="1"/>
    <col min="3329" max="3329" width="22.42578125" style="1" customWidth="1"/>
    <col min="3330" max="3338" width="9.140625" style="1"/>
    <col min="3339" max="3339" width="9.42578125" style="1" customWidth="1"/>
    <col min="3340" max="3340" width="11.28515625" style="1" bestFit="1" customWidth="1"/>
    <col min="3341" max="3341" width="9.140625" style="1"/>
    <col min="3342" max="3342" width="13.7109375" style="1" customWidth="1"/>
    <col min="3343" max="3350" width="9.140625" style="1"/>
    <col min="3351" max="3351" width="12.42578125" style="1" customWidth="1"/>
    <col min="3352" max="3353" width="9.140625" style="1"/>
    <col min="3354" max="3354" width="6.5703125" style="1" customWidth="1"/>
    <col min="3355" max="3355" width="13.85546875" style="1" customWidth="1"/>
    <col min="3356" max="3363" width="9.140625" style="1"/>
    <col min="3364" max="3364" width="11.42578125" style="1" customWidth="1"/>
    <col min="3365" max="3365" width="9.140625" style="1"/>
    <col min="3366" max="3366" width="11" style="1" customWidth="1"/>
    <col min="3367" max="3584" width="9.140625" style="1"/>
    <col min="3585" max="3585" width="22.42578125" style="1" customWidth="1"/>
    <col min="3586" max="3594" width="9.140625" style="1"/>
    <col min="3595" max="3595" width="9.42578125" style="1" customWidth="1"/>
    <col min="3596" max="3596" width="11.28515625" style="1" bestFit="1" customWidth="1"/>
    <col min="3597" max="3597" width="9.140625" style="1"/>
    <col min="3598" max="3598" width="13.7109375" style="1" customWidth="1"/>
    <col min="3599" max="3606" width="9.140625" style="1"/>
    <col min="3607" max="3607" width="12.42578125" style="1" customWidth="1"/>
    <col min="3608" max="3609" width="9.140625" style="1"/>
    <col min="3610" max="3610" width="6.5703125" style="1" customWidth="1"/>
    <col min="3611" max="3611" width="13.85546875" style="1" customWidth="1"/>
    <col min="3612" max="3619" width="9.140625" style="1"/>
    <col min="3620" max="3620" width="11.42578125" style="1" customWidth="1"/>
    <col min="3621" max="3621" width="9.140625" style="1"/>
    <col min="3622" max="3622" width="11" style="1" customWidth="1"/>
    <col min="3623" max="3840" width="9.140625" style="1"/>
    <col min="3841" max="3841" width="22.42578125" style="1" customWidth="1"/>
    <col min="3842" max="3850" width="9.140625" style="1"/>
    <col min="3851" max="3851" width="9.42578125" style="1" customWidth="1"/>
    <col min="3852" max="3852" width="11.28515625" style="1" bestFit="1" customWidth="1"/>
    <col min="3853" max="3853" width="9.140625" style="1"/>
    <col min="3854" max="3854" width="13.7109375" style="1" customWidth="1"/>
    <col min="3855" max="3862" width="9.140625" style="1"/>
    <col min="3863" max="3863" width="12.42578125" style="1" customWidth="1"/>
    <col min="3864" max="3865" width="9.140625" style="1"/>
    <col min="3866" max="3866" width="6.5703125" style="1" customWidth="1"/>
    <col min="3867" max="3867" width="13.85546875" style="1" customWidth="1"/>
    <col min="3868" max="3875" width="9.140625" style="1"/>
    <col min="3876" max="3876" width="11.42578125" style="1" customWidth="1"/>
    <col min="3877" max="3877" width="9.140625" style="1"/>
    <col min="3878" max="3878" width="11" style="1" customWidth="1"/>
    <col min="3879" max="4096" width="9.140625" style="1"/>
    <col min="4097" max="4097" width="22.42578125" style="1" customWidth="1"/>
    <col min="4098" max="4106" width="9.140625" style="1"/>
    <col min="4107" max="4107" width="9.42578125" style="1" customWidth="1"/>
    <col min="4108" max="4108" width="11.28515625" style="1" bestFit="1" customWidth="1"/>
    <col min="4109" max="4109" width="9.140625" style="1"/>
    <col min="4110" max="4110" width="13.7109375" style="1" customWidth="1"/>
    <col min="4111" max="4118" width="9.140625" style="1"/>
    <col min="4119" max="4119" width="12.42578125" style="1" customWidth="1"/>
    <col min="4120" max="4121" width="9.140625" style="1"/>
    <col min="4122" max="4122" width="6.5703125" style="1" customWidth="1"/>
    <col min="4123" max="4123" width="13.85546875" style="1" customWidth="1"/>
    <col min="4124" max="4131" width="9.140625" style="1"/>
    <col min="4132" max="4132" width="11.42578125" style="1" customWidth="1"/>
    <col min="4133" max="4133" width="9.140625" style="1"/>
    <col min="4134" max="4134" width="11" style="1" customWidth="1"/>
    <col min="4135" max="4352" width="9.140625" style="1"/>
    <col min="4353" max="4353" width="22.42578125" style="1" customWidth="1"/>
    <col min="4354" max="4362" width="9.140625" style="1"/>
    <col min="4363" max="4363" width="9.42578125" style="1" customWidth="1"/>
    <col min="4364" max="4364" width="11.28515625" style="1" bestFit="1" customWidth="1"/>
    <col min="4365" max="4365" width="9.140625" style="1"/>
    <col min="4366" max="4366" width="13.7109375" style="1" customWidth="1"/>
    <col min="4367" max="4374" width="9.140625" style="1"/>
    <col min="4375" max="4375" width="12.42578125" style="1" customWidth="1"/>
    <col min="4376" max="4377" width="9.140625" style="1"/>
    <col min="4378" max="4378" width="6.5703125" style="1" customWidth="1"/>
    <col min="4379" max="4379" width="13.85546875" style="1" customWidth="1"/>
    <col min="4380" max="4387" width="9.140625" style="1"/>
    <col min="4388" max="4388" width="11.42578125" style="1" customWidth="1"/>
    <col min="4389" max="4389" width="9.140625" style="1"/>
    <col min="4390" max="4390" width="11" style="1" customWidth="1"/>
    <col min="4391" max="4608" width="9.140625" style="1"/>
    <col min="4609" max="4609" width="22.42578125" style="1" customWidth="1"/>
    <col min="4610" max="4618" width="9.140625" style="1"/>
    <col min="4619" max="4619" width="9.42578125" style="1" customWidth="1"/>
    <col min="4620" max="4620" width="11.28515625" style="1" bestFit="1" customWidth="1"/>
    <col min="4621" max="4621" width="9.140625" style="1"/>
    <col min="4622" max="4622" width="13.7109375" style="1" customWidth="1"/>
    <col min="4623" max="4630" width="9.140625" style="1"/>
    <col min="4631" max="4631" width="12.42578125" style="1" customWidth="1"/>
    <col min="4632" max="4633" width="9.140625" style="1"/>
    <col min="4634" max="4634" width="6.5703125" style="1" customWidth="1"/>
    <col min="4635" max="4635" width="13.85546875" style="1" customWidth="1"/>
    <col min="4636" max="4643" width="9.140625" style="1"/>
    <col min="4644" max="4644" width="11.42578125" style="1" customWidth="1"/>
    <col min="4645" max="4645" width="9.140625" style="1"/>
    <col min="4646" max="4646" width="11" style="1" customWidth="1"/>
    <col min="4647" max="4864" width="9.140625" style="1"/>
    <col min="4865" max="4865" width="22.42578125" style="1" customWidth="1"/>
    <col min="4866" max="4874" width="9.140625" style="1"/>
    <col min="4875" max="4875" width="9.42578125" style="1" customWidth="1"/>
    <col min="4876" max="4876" width="11.28515625" style="1" bestFit="1" customWidth="1"/>
    <col min="4877" max="4877" width="9.140625" style="1"/>
    <col min="4878" max="4878" width="13.7109375" style="1" customWidth="1"/>
    <col min="4879" max="4886" width="9.140625" style="1"/>
    <col min="4887" max="4887" width="12.42578125" style="1" customWidth="1"/>
    <col min="4888" max="4889" width="9.140625" style="1"/>
    <col min="4890" max="4890" width="6.5703125" style="1" customWidth="1"/>
    <col min="4891" max="4891" width="13.85546875" style="1" customWidth="1"/>
    <col min="4892" max="4899" width="9.140625" style="1"/>
    <col min="4900" max="4900" width="11.42578125" style="1" customWidth="1"/>
    <col min="4901" max="4901" width="9.140625" style="1"/>
    <col min="4902" max="4902" width="11" style="1" customWidth="1"/>
    <col min="4903" max="5120" width="9.140625" style="1"/>
    <col min="5121" max="5121" width="22.42578125" style="1" customWidth="1"/>
    <col min="5122" max="5130" width="9.140625" style="1"/>
    <col min="5131" max="5131" width="9.42578125" style="1" customWidth="1"/>
    <col min="5132" max="5132" width="11.28515625" style="1" bestFit="1" customWidth="1"/>
    <col min="5133" max="5133" width="9.140625" style="1"/>
    <col min="5134" max="5134" width="13.7109375" style="1" customWidth="1"/>
    <col min="5135" max="5142" width="9.140625" style="1"/>
    <col min="5143" max="5143" width="12.42578125" style="1" customWidth="1"/>
    <col min="5144" max="5145" width="9.140625" style="1"/>
    <col min="5146" max="5146" width="6.5703125" style="1" customWidth="1"/>
    <col min="5147" max="5147" width="13.85546875" style="1" customWidth="1"/>
    <col min="5148" max="5155" width="9.140625" style="1"/>
    <col min="5156" max="5156" width="11.42578125" style="1" customWidth="1"/>
    <col min="5157" max="5157" width="9.140625" style="1"/>
    <col min="5158" max="5158" width="11" style="1" customWidth="1"/>
    <col min="5159" max="5376" width="9.140625" style="1"/>
    <col min="5377" max="5377" width="22.42578125" style="1" customWidth="1"/>
    <col min="5378" max="5386" width="9.140625" style="1"/>
    <col min="5387" max="5387" width="9.42578125" style="1" customWidth="1"/>
    <col min="5388" max="5388" width="11.28515625" style="1" bestFit="1" customWidth="1"/>
    <col min="5389" max="5389" width="9.140625" style="1"/>
    <col min="5390" max="5390" width="13.7109375" style="1" customWidth="1"/>
    <col min="5391" max="5398" width="9.140625" style="1"/>
    <col min="5399" max="5399" width="12.42578125" style="1" customWidth="1"/>
    <col min="5400" max="5401" width="9.140625" style="1"/>
    <col min="5402" max="5402" width="6.5703125" style="1" customWidth="1"/>
    <col min="5403" max="5403" width="13.85546875" style="1" customWidth="1"/>
    <col min="5404" max="5411" width="9.140625" style="1"/>
    <col min="5412" max="5412" width="11.42578125" style="1" customWidth="1"/>
    <col min="5413" max="5413" width="9.140625" style="1"/>
    <col min="5414" max="5414" width="11" style="1" customWidth="1"/>
    <col min="5415" max="5632" width="9.140625" style="1"/>
    <col min="5633" max="5633" width="22.42578125" style="1" customWidth="1"/>
    <col min="5634" max="5642" width="9.140625" style="1"/>
    <col min="5643" max="5643" width="9.42578125" style="1" customWidth="1"/>
    <col min="5644" max="5644" width="11.28515625" style="1" bestFit="1" customWidth="1"/>
    <col min="5645" max="5645" width="9.140625" style="1"/>
    <col min="5646" max="5646" width="13.7109375" style="1" customWidth="1"/>
    <col min="5647" max="5654" width="9.140625" style="1"/>
    <col min="5655" max="5655" width="12.42578125" style="1" customWidth="1"/>
    <col min="5656" max="5657" width="9.140625" style="1"/>
    <col min="5658" max="5658" width="6.5703125" style="1" customWidth="1"/>
    <col min="5659" max="5659" width="13.85546875" style="1" customWidth="1"/>
    <col min="5660" max="5667" width="9.140625" style="1"/>
    <col min="5668" max="5668" width="11.42578125" style="1" customWidth="1"/>
    <col min="5669" max="5669" width="9.140625" style="1"/>
    <col min="5670" max="5670" width="11" style="1" customWidth="1"/>
    <col min="5671" max="5888" width="9.140625" style="1"/>
    <col min="5889" max="5889" width="22.42578125" style="1" customWidth="1"/>
    <col min="5890" max="5898" width="9.140625" style="1"/>
    <col min="5899" max="5899" width="9.42578125" style="1" customWidth="1"/>
    <col min="5900" max="5900" width="11.28515625" style="1" bestFit="1" customWidth="1"/>
    <col min="5901" max="5901" width="9.140625" style="1"/>
    <col min="5902" max="5902" width="13.7109375" style="1" customWidth="1"/>
    <col min="5903" max="5910" width="9.140625" style="1"/>
    <col min="5911" max="5911" width="12.42578125" style="1" customWidth="1"/>
    <col min="5912" max="5913" width="9.140625" style="1"/>
    <col min="5914" max="5914" width="6.5703125" style="1" customWidth="1"/>
    <col min="5915" max="5915" width="13.85546875" style="1" customWidth="1"/>
    <col min="5916" max="5923" width="9.140625" style="1"/>
    <col min="5924" max="5924" width="11.42578125" style="1" customWidth="1"/>
    <col min="5925" max="5925" width="9.140625" style="1"/>
    <col min="5926" max="5926" width="11" style="1" customWidth="1"/>
    <col min="5927" max="6144" width="9.140625" style="1"/>
    <col min="6145" max="6145" width="22.42578125" style="1" customWidth="1"/>
    <col min="6146" max="6154" width="9.140625" style="1"/>
    <col min="6155" max="6155" width="9.42578125" style="1" customWidth="1"/>
    <col min="6156" max="6156" width="11.28515625" style="1" bestFit="1" customWidth="1"/>
    <col min="6157" max="6157" width="9.140625" style="1"/>
    <col min="6158" max="6158" width="13.7109375" style="1" customWidth="1"/>
    <col min="6159" max="6166" width="9.140625" style="1"/>
    <col min="6167" max="6167" width="12.42578125" style="1" customWidth="1"/>
    <col min="6168" max="6169" width="9.140625" style="1"/>
    <col min="6170" max="6170" width="6.5703125" style="1" customWidth="1"/>
    <col min="6171" max="6171" width="13.85546875" style="1" customWidth="1"/>
    <col min="6172" max="6179" width="9.140625" style="1"/>
    <col min="6180" max="6180" width="11.42578125" style="1" customWidth="1"/>
    <col min="6181" max="6181" width="9.140625" style="1"/>
    <col min="6182" max="6182" width="11" style="1" customWidth="1"/>
    <col min="6183" max="6400" width="9.140625" style="1"/>
    <col min="6401" max="6401" width="22.42578125" style="1" customWidth="1"/>
    <col min="6402" max="6410" width="9.140625" style="1"/>
    <col min="6411" max="6411" width="9.42578125" style="1" customWidth="1"/>
    <col min="6412" max="6412" width="11.28515625" style="1" bestFit="1" customWidth="1"/>
    <col min="6413" max="6413" width="9.140625" style="1"/>
    <col min="6414" max="6414" width="13.7109375" style="1" customWidth="1"/>
    <col min="6415" max="6422" width="9.140625" style="1"/>
    <col min="6423" max="6423" width="12.42578125" style="1" customWidth="1"/>
    <col min="6424" max="6425" width="9.140625" style="1"/>
    <col min="6426" max="6426" width="6.5703125" style="1" customWidth="1"/>
    <col min="6427" max="6427" width="13.85546875" style="1" customWidth="1"/>
    <col min="6428" max="6435" width="9.140625" style="1"/>
    <col min="6436" max="6436" width="11.42578125" style="1" customWidth="1"/>
    <col min="6437" max="6437" width="9.140625" style="1"/>
    <col min="6438" max="6438" width="11" style="1" customWidth="1"/>
    <col min="6439" max="6656" width="9.140625" style="1"/>
    <col min="6657" max="6657" width="22.42578125" style="1" customWidth="1"/>
    <col min="6658" max="6666" width="9.140625" style="1"/>
    <col min="6667" max="6667" width="9.42578125" style="1" customWidth="1"/>
    <col min="6668" max="6668" width="11.28515625" style="1" bestFit="1" customWidth="1"/>
    <col min="6669" max="6669" width="9.140625" style="1"/>
    <col min="6670" max="6670" width="13.7109375" style="1" customWidth="1"/>
    <col min="6671" max="6678" width="9.140625" style="1"/>
    <col min="6679" max="6679" width="12.42578125" style="1" customWidth="1"/>
    <col min="6680" max="6681" width="9.140625" style="1"/>
    <col min="6682" max="6682" width="6.5703125" style="1" customWidth="1"/>
    <col min="6683" max="6683" width="13.85546875" style="1" customWidth="1"/>
    <col min="6684" max="6691" width="9.140625" style="1"/>
    <col min="6692" max="6692" width="11.42578125" style="1" customWidth="1"/>
    <col min="6693" max="6693" width="9.140625" style="1"/>
    <col min="6694" max="6694" width="11" style="1" customWidth="1"/>
    <col min="6695" max="6912" width="9.140625" style="1"/>
    <col min="6913" max="6913" width="22.42578125" style="1" customWidth="1"/>
    <col min="6914" max="6922" width="9.140625" style="1"/>
    <col min="6923" max="6923" width="9.42578125" style="1" customWidth="1"/>
    <col min="6924" max="6924" width="11.28515625" style="1" bestFit="1" customWidth="1"/>
    <col min="6925" max="6925" width="9.140625" style="1"/>
    <col min="6926" max="6926" width="13.7109375" style="1" customWidth="1"/>
    <col min="6927" max="6934" width="9.140625" style="1"/>
    <col min="6935" max="6935" width="12.42578125" style="1" customWidth="1"/>
    <col min="6936" max="6937" width="9.140625" style="1"/>
    <col min="6938" max="6938" width="6.5703125" style="1" customWidth="1"/>
    <col min="6939" max="6939" width="13.85546875" style="1" customWidth="1"/>
    <col min="6940" max="6947" width="9.140625" style="1"/>
    <col min="6948" max="6948" width="11.42578125" style="1" customWidth="1"/>
    <col min="6949" max="6949" width="9.140625" style="1"/>
    <col min="6950" max="6950" width="11" style="1" customWidth="1"/>
    <col min="6951" max="7168" width="9.140625" style="1"/>
    <col min="7169" max="7169" width="22.42578125" style="1" customWidth="1"/>
    <col min="7170" max="7178" width="9.140625" style="1"/>
    <col min="7179" max="7179" width="9.42578125" style="1" customWidth="1"/>
    <col min="7180" max="7180" width="11.28515625" style="1" bestFit="1" customWidth="1"/>
    <col min="7181" max="7181" width="9.140625" style="1"/>
    <col min="7182" max="7182" width="13.7109375" style="1" customWidth="1"/>
    <col min="7183" max="7190" width="9.140625" style="1"/>
    <col min="7191" max="7191" width="12.42578125" style="1" customWidth="1"/>
    <col min="7192" max="7193" width="9.140625" style="1"/>
    <col min="7194" max="7194" width="6.5703125" style="1" customWidth="1"/>
    <col min="7195" max="7195" width="13.85546875" style="1" customWidth="1"/>
    <col min="7196" max="7203" width="9.140625" style="1"/>
    <col min="7204" max="7204" width="11.42578125" style="1" customWidth="1"/>
    <col min="7205" max="7205" width="9.140625" style="1"/>
    <col min="7206" max="7206" width="11" style="1" customWidth="1"/>
    <col min="7207" max="7424" width="9.140625" style="1"/>
    <col min="7425" max="7425" width="22.42578125" style="1" customWidth="1"/>
    <col min="7426" max="7434" width="9.140625" style="1"/>
    <col min="7435" max="7435" width="9.42578125" style="1" customWidth="1"/>
    <col min="7436" max="7436" width="11.28515625" style="1" bestFit="1" customWidth="1"/>
    <col min="7437" max="7437" width="9.140625" style="1"/>
    <col min="7438" max="7438" width="13.7109375" style="1" customWidth="1"/>
    <col min="7439" max="7446" width="9.140625" style="1"/>
    <col min="7447" max="7447" width="12.42578125" style="1" customWidth="1"/>
    <col min="7448" max="7449" width="9.140625" style="1"/>
    <col min="7450" max="7450" width="6.5703125" style="1" customWidth="1"/>
    <col min="7451" max="7451" width="13.85546875" style="1" customWidth="1"/>
    <col min="7452" max="7459" width="9.140625" style="1"/>
    <col min="7460" max="7460" width="11.42578125" style="1" customWidth="1"/>
    <col min="7461" max="7461" width="9.140625" style="1"/>
    <col min="7462" max="7462" width="11" style="1" customWidth="1"/>
    <col min="7463" max="7680" width="9.140625" style="1"/>
    <col min="7681" max="7681" width="22.42578125" style="1" customWidth="1"/>
    <col min="7682" max="7690" width="9.140625" style="1"/>
    <col min="7691" max="7691" width="9.42578125" style="1" customWidth="1"/>
    <col min="7692" max="7692" width="11.28515625" style="1" bestFit="1" customWidth="1"/>
    <col min="7693" max="7693" width="9.140625" style="1"/>
    <col min="7694" max="7694" width="13.7109375" style="1" customWidth="1"/>
    <col min="7695" max="7702" width="9.140625" style="1"/>
    <col min="7703" max="7703" width="12.42578125" style="1" customWidth="1"/>
    <col min="7704" max="7705" width="9.140625" style="1"/>
    <col min="7706" max="7706" width="6.5703125" style="1" customWidth="1"/>
    <col min="7707" max="7707" width="13.85546875" style="1" customWidth="1"/>
    <col min="7708" max="7715" width="9.140625" style="1"/>
    <col min="7716" max="7716" width="11.42578125" style="1" customWidth="1"/>
    <col min="7717" max="7717" width="9.140625" style="1"/>
    <col min="7718" max="7718" width="11" style="1" customWidth="1"/>
    <col min="7719" max="7936" width="9.140625" style="1"/>
    <col min="7937" max="7937" width="22.42578125" style="1" customWidth="1"/>
    <col min="7938" max="7946" width="9.140625" style="1"/>
    <col min="7947" max="7947" width="9.42578125" style="1" customWidth="1"/>
    <col min="7948" max="7948" width="11.28515625" style="1" bestFit="1" customWidth="1"/>
    <col min="7949" max="7949" width="9.140625" style="1"/>
    <col min="7950" max="7950" width="13.7109375" style="1" customWidth="1"/>
    <col min="7951" max="7958" width="9.140625" style="1"/>
    <col min="7959" max="7959" width="12.42578125" style="1" customWidth="1"/>
    <col min="7960" max="7961" width="9.140625" style="1"/>
    <col min="7962" max="7962" width="6.5703125" style="1" customWidth="1"/>
    <col min="7963" max="7963" width="13.85546875" style="1" customWidth="1"/>
    <col min="7964" max="7971" width="9.140625" style="1"/>
    <col min="7972" max="7972" width="11.42578125" style="1" customWidth="1"/>
    <col min="7973" max="7973" width="9.140625" style="1"/>
    <col min="7974" max="7974" width="11" style="1" customWidth="1"/>
    <col min="7975" max="8192" width="9.140625" style="1"/>
    <col min="8193" max="8193" width="22.42578125" style="1" customWidth="1"/>
    <col min="8194" max="8202" width="9.140625" style="1"/>
    <col min="8203" max="8203" width="9.42578125" style="1" customWidth="1"/>
    <col min="8204" max="8204" width="11.28515625" style="1" bestFit="1" customWidth="1"/>
    <col min="8205" max="8205" width="9.140625" style="1"/>
    <col min="8206" max="8206" width="13.7109375" style="1" customWidth="1"/>
    <col min="8207" max="8214" width="9.140625" style="1"/>
    <col min="8215" max="8215" width="12.42578125" style="1" customWidth="1"/>
    <col min="8216" max="8217" width="9.140625" style="1"/>
    <col min="8218" max="8218" width="6.5703125" style="1" customWidth="1"/>
    <col min="8219" max="8219" width="13.85546875" style="1" customWidth="1"/>
    <col min="8220" max="8227" width="9.140625" style="1"/>
    <col min="8228" max="8228" width="11.42578125" style="1" customWidth="1"/>
    <col min="8229" max="8229" width="9.140625" style="1"/>
    <col min="8230" max="8230" width="11" style="1" customWidth="1"/>
    <col min="8231" max="8448" width="9.140625" style="1"/>
    <col min="8449" max="8449" width="22.42578125" style="1" customWidth="1"/>
    <col min="8450" max="8458" width="9.140625" style="1"/>
    <col min="8459" max="8459" width="9.42578125" style="1" customWidth="1"/>
    <col min="8460" max="8460" width="11.28515625" style="1" bestFit="1" customWidth="1"/>
    <col min="8461" max="8461" width="9.140625" style="1"/>
    <col min="8462" max="8462" width="13.7109375" style="1" customWidth="1"/>
    <col min="8463" max="8470" width="9.140625" style="1"/>
    <col min="8471" max="8471" width="12.42578125" style="1" customWidth="1"/>
    <col min="8472" max="8473" width="9.140625" style="1"/>
    <col min="8474" max="8474" width="6.5703125" style="1" customWidth="1"/>
    <col min="8475" max="8475" width="13.85546875" style="1" customWidth="1"/>
    <col min="8476" max="8483" width="9.140625" style="1"/>
    <col min="8484" max="8484" width="11.42578125" style="1" customWidth="1"/>
    <col min="8485" max="8485" width="9.140625" style="1"/>
    <col min="8486" max="8486" width="11" style="1" customWidth="1"/>
    <col min="8487" max="8704" width="9.140625" style="1"/>
    <col min="8705" max="8705" width="22.42578125" style="1" customWidth="1"/>
    <col min="8706" max="8714" width="9.140625" style="1"/>
    <col min="8715" max="8715" width="9.42578125" style="1" customWidth="1"/>
    <col min="8716" max="8716" width="11.28515625" style="1" bestFit="1" customWidth="1"/>
    <col min="8717" max="8717" width="9.140625" style="1"/>
    <col min="8718" max="8718" width="13.7109375" style="1" customWidth="1"/>
    <col min="8719" max="8726" width="9.140625" style="1"/>
    <col min="8727" max="8727" width="12.42578125" style="1" customWidth="1"/>
    <col min="8728" max="8729" width="9.140625" style="1"/>
    <col min="8730" max="8730" width="6.5703125" style="1" customWidth="1"/>
    <col min="8731" max="8731" width="13.85546875" style="1" customWidth="1"/>
    <col min="8732" max="8739" width="9.140625" style="1"/>
    <col min="8740" max="8740" width="11.42578125" style="1" customWidth="1"/>
    <col min="8741" max="8741" width="9.140625" style="1"/>
    <col min="8742" max="8742" width="11" style="1" customWidth="1"/>
    <col min="8743" max="8960" width="9.140625" style="1"/>
    <col min="8961" max="8961" width="22.42578125" style="1" customWidth="1"/>
    <col min="8962" max="8970" width="9.140625" style="1"/>
    <col min="8971" max="8971" width="9.42578125" style="1" customWidth="1"/>
    <col min="8972" max="8972" width="11.28515625" style="1" bestFit="1" customWidth="1"/>
    <col min="8973" max="8973" width="9.140625" style="1"/>
    <col min="8974" max="8974" width="13.7109375" style="1" customWidth="1"/>
    <col min="8975" max="8982" width="9.140625" style="1"/>
    <col min="8983" max="8983" width="12.42578125" style="1" customWidth="1"/>
    <col min="8984" max="8985" width="9.140625" style="1"/>
    <col min="8986" max="8986" width="6.5703125" style="1" customWidth="1"/>
    <col min="8987" max="8987" width="13.85546875" style="1" customWidth="1"/>
    <col min="8988" max="8995" width="9.140625" style="1"/>
    <col min="8996" max="8996" width="11.42578125" style="1" customWidth="1"/>
    <col min="8997" max="8997" width="9.140625" style="1"/>
    <col min="8998" max="8998" width="11" style="1" customWidth="1"/>
    <col min="8999" max="9216" width="9.140625" style="1"/>
    <col min="9217" max="9217" width="22.42578125" style="1" customWidth="1"/>
    <col min="9218" max="9226" width="9.140625" style="1"/>
    <col min="9227" max="9227" width="9.42578125" style="1" customWidth="1"/>
    <col min="9228" max="9228" width="11.28515625" style="1" bestFit="1" customWidth="1"/>
    <col min="9229" max="9229" width="9.140625" style="1"/>
    <col min="9230" max="9230" width="13.7109375" style="1" customWidth="1"/>
    <col min="9231" max="9238" width="9.140625" style="1"/>
    <col min="9239" max="9239" width="12.42578125" style="1" customWidth="1"/>
    <col min="9240" max="9241" width="9.140625" style="1"/>
    <col min="9242" max="9242" width="6.5703125" style="1" customWidth="1"/>
    <col min="9243" max="9243" width="13.85546875" style="1" customWidth="1"/>
    <col min="9244" max="9251" width="9.140625" style="1"/>
    <col min="9252" max="9252" width="11.42578125" style="1" customWidth="1"/>
    <col min="9253" max="9253" width="9.140625" style="1"/>
    <col min="9254" max="9254" width="11" style="1" customWidth="1"/>
    <col min="9255" max="9472" width="9.140625" style="1"/>
    <col min="9473" max="9473" width="22.42578125" style="1" customWidth="1"/>
    <col min="9474" max="9482" width="9.140625" style="1"/>
    <col min="9483" max="9483" width="9.42578125" style="1" customWidth="1"/>
    <col min="9484" max="9484" width="11.28515625" style="1" bestFit="1" customWidth="1"/>
    <col min="9485" max="9485" width="9.140625" style="1"/>
    <col min="9486" max="9486" width="13.7109375" style="1" customWidth="1"/>
    <col min="9487" max="9494" width="9.140625" style="1"/>
    <col min="9495" max="9495" width="12.42578125" style="1" customWidth="1"/>
    <col min="9496" max="9497" width="9.140625" style="1"/>
    <col min="9498" max="9498" width="6.5703125" style="1" customWidth="1"/>
    <col min="9499" max="9499" width="13.85546875" style="1" customWidth="1"/>
    <col min="9500" max="9507" width="9.140625" style="1"/>
    <col min="9508" max="9508" width="11.42578125" style="1" customWidth="1"/>
    <col min="9509" max="9509" width="9.140625" style="1"/>
    <col min="9510" max="9510" width="11" style="1" customWidth="1"/>
    <col min="9511" max="9728" width="9.140625" style="1"/>
    <col min="9729" max="9729" width="22.42578125" style="1" customWidth="1"/>
    <col min="9730" max="9738" width="9.140625" style="1"/>
    <col min="9739" max="9739" width="9.42578125" style="1" customWidth="1"/>
    <col min="9740" max="9740" width="11.28515625" style="1" bestFit="1" customWidth="1"/>
    <col min="9741" max="9741" width="9.140625" style="1"/>
    <col min="9742" max="9742" width="13.7109375" style="1" customWidth="1"/>
    <col min="9743" max="9750" width="9.140625" style="1"/>
    <col min="9751" max="9751" width="12.42578125" style="1" customWidth="1"/>
    <col min="9752" max="9753" width="9.140625" style="1"/>
    <col min="9754" max="9754" width="6.5703125" style="1" customWidth="1"/>
    <col min="9755" max="9755" width="13.85546875" style="1" customWidth="1"/>
    <col min="9756" max="9763" width="9.140625" style="1"/>
    <col min="9764" max="9764" width="11.42578125" style="1" customWidth="1"/>
    <col min="9765" max="9765" width="9.140625" style="1"/>
    <col min="9766" max="9766" width="11" style="1" customWidth="1"/>
    <col min="9767" max="9984" width="9.140625" style="1"/>
    <col min="9985" max="9985" width="22.42578125" style="1" customWidth="1"/>
    <col min="9986" max="9994" width="9.140625" style="1"/>
    <col min="9995" max="9995" width="9.42578125" style="1" customWidth="1"/>
    <col min="9996" max="9996" width="11.28515625" style="1" bestFit="1" customWidth="1"/>
    <col min="9997" max="9997" width="9.140625" style="1"/>
    <col min="9998" max="9998" width="13.7109375" style="1" customWidth="1"/>
    <col min="9999" max="10006" width="9.140625" style="1"/>
    <col min="10007" max="10007" width="12.42578125" style="1" customWidth="1"/>
    <col min="10008" max="10009" width="9.140625" style="1"/>
    <col min="10010" max="10010" width="6.5703125" style="1" customWidth="1"/>
    <col min="10011" max="10011" width="13.85546875" style="1" customWidth="1"/>
    <col min="10012" max="10019" width="9.140625" style="1"/>
    <col min="10020" max="10020" width="11.42578125" style="1" customWidth="1"/>
    <col min="10021" max="10021" width="9.140625" style="1"/>
    <col min="10022" max="10022" width="11" style="1" customWidth="1"/>
    <col min="10023" max="10240" width="9.140625" style="1"/>
    <col min="10241" max="10241" width="22.42578125" style="1" customWidth="1"/>
    <col min="10242" max="10250" width="9.140625" style="1"/>
    <col min="10251" max="10251" width="9.42578125" style="1" customWidth="1"/>
    <col min="10252" max="10252" width="11.28515625" style="1" bestFit="1" customWidth="1"/>
    <col min="10253" max="10253" width="9.140625" style="1"/>
    <col min="10254" max="10254" width="13.7109375" style="1" customWidth="1"/>
    <col min="10255" max="10262" width="9.140625" style="1"/>
    <col min="10263" max="10263" width="12.42578125" style="1" customWidth="1"/>
    <col min="10264" max="10265" width="9.140625" style="1"/>
    <col min="10266" max="10266" width="6.5703125" style="1" customWidth="1"/>
    <col min="10267" max="10267" width="13.85546875" style="1" customWidth="1"/>
    <col min="10268" max="10275" width="9.140625" style="1"/>
    <col min="10276" max="10276" width="11.42578125" style="1" customWidth="1"/>
    <col min="10277" max="10277" width="9.140625" style="1"/>
    <col min="10278" max="10278" width="11" style="1" customWidth="1"/>
    <col min="10279" max="10496" width="9.140625" style="1"/>
    <col min="10497" max="10497" width="22.42578125" style="1" customWidth="1"/>
    <col min="10498" max="10506" width="9.140625" style="1"/>
    <col min="10507" max="10507" width="9.42578125" style="1" customWidth="1"/>
    <col min="10508" max="10508" width="11.28515625" style="1" bestFit="1" customWidth="1"/>
    <col min="10509" max="10509" width="9.140625" style="1"/>
    <col min="10510" max="10510" width="13.7109375" style="1" customWidth="1"/>
    <col min="10511" max="10518" width="9.140625" style="1"/>
    <col min="10519" max="10519" width="12.42578125" style="1" customWidth="1"/>
    <col min="10520" max="10521" width="9.140625" style="1"/>
    <col min="10522" max="10522" width="6.5703125" style="1" customWidth="1"/>
    <col min="10523" max="10523" width="13.85546875" style="1" customWidth="1"/>
    <col min="10524" max="10531" width="9.140625" style="1"/>
    <col min="10532" max="10532" width="11.42578125" style="1" customWidth="1"/>
    <col min="10533" max="10533" width="9.140625" style="1"/>
    <col min="10534" max="10534" width="11" style="1" customWidth="1"/>
    <col min="10535" max="10752" width="9.140625" style="1"/>
    <col min="10753" max="10753" width="22.42578125" style="1" customWidth="1"/>
    <col min="10754" max="10762" width="9.140625" style="1"/>
    <col min="10763" max="10763" width="9.42578125" style="1" customWidth="1"/>
    <col min="10764" max="10764" width="11.28515625" style="1" bestFit="1" customWidth="1"/>
    <col min="10765" max="10765" width="9.140625" style="1"/>
    <col min="10766" max="10766" width="13.7109375" style="1" customWidth="1"/>
    <col min="10767" max="10774" width="9.140625" style="1"/>
    <col min="10775" max="10775" width="12.42578125" style="1" customWidth="1"/>
    <col min="10776" max="10777" width="9.140625" style="1"/>
    <col min="10778" max="10778" width="6.5703125" style="1" customWidth="1"/>
    <col min="10779" max="10779" width="13.85546875" style="1" customWidth="1"/>
    <col min="10780" max="10787" width="9.140625" style="1"/>
    <col min="10788" max="10788" width="11.42578125" style="1" customWidth="1"/>
    <col min="10789" max="10789" width="9.140625" style="1"/>
    <col min="10790" max="10790" width="11" style="1" customWidth="1"/>
    <col min="10791" max="11008" width="9.140625" style="1"/>
    <col min="11009" max="11009" width="22.42578125" style="1" customWidth="1"/>
    <col min="11010" max="11018" width="9.140625" style="1"/>
    <col min="11019" max="11019" width="9.42578125" style="1" customWidth="1"/>
    <col min="11020" max="11020" width="11.28515625" style="1" bestFit="1" customWidth="1"/>
    <col min="11021" max="11021" width="9.140625" style="1"/>
    <col min="11022" max="11022" width="13.7109375" style="1" customWidth="1"/>
    <col min="11023" max="11030" width="9.140625" style="1"/>
    <col min="11031" max="11031" width="12.42578125" style="1" customWidth="1"/>
    <col min="11032" max="11033" width="9.140625" style="1"/>
    <col min="11034" max="11034" width="6.5703125" style="1" customWidth="1"/>
    <col min="11035" max="11035" width="13.85546875" style="1" customWidth="1"/>
    <col min="11036" max="11043" width="9.140625" style="1"/>
    <col min="11044" max="11044" width="11.42578125" style="1" customWidth="1"/>
    <col min="11045" max="11045" width="9.140625" style="1"/>
    <col min="11046" max="11046" width="11" style="1" customWidth="1"/>
    <col min="11047" max="11264" width="9.140625" style="1"/>
    <col min="11265" max="11265" width="22.42578125" style="1" customWidth="1"/>
    <col min="11266" max="11274" width="9.140625" style="1"/>
    <col min="11275" max="11275" width="9.42578125" style="1" customWidth="1"/>
    <col min="11276" max="11276" width="11.28515625" style="1" bestFit="1" customWidth="1"/>
    <col min="11277" max="11277" width="9.140625" style="1"/>
    <col min="11278" max="11278" width="13.7109375" style="1" customWidth="1"/>
    <col min="11279" max="11286" width="9.140625" style="1"/>
    <col min="11287" max="11287" width="12.42578125" style="1" customWidth="1"/>
    <col min="11288" max="11289" width="9.140625" style="1"/>
    <col min="11290" max="11290" width="6.5703125" style="1" customWidth="1"/>
    <col min="11291" max="11291" width="13.85546875" style="1" customWidth="1"/>
    <col min="11292" max="11299" width="9.140625" style="1"/>
    <col min="11300" max="11300" width="11.42578125" style="1" customWidth="1"/>
    <col min="11301" max="11301" width="9.140625" style="1"/>
    <col min="11302" max="11302" width="11" style="1" customWidth="1"/>
    <col min="11303" max="11520" width="9.140625" style="1"/>
    <col min="11521" max="11521" width="22.42578125" style="1" customWidth="1"/>
    <col min="11522" max="11530" width="9.140625" style="1"/>
    <col min="11531" max="11531" width="9.42578125" style="1" customWidth="1"/>
    <col min="11532" max="11532" width="11.28515625" style="1" bestFit="1" customWidth="1"/>
    <col min="11533" max="11533" width="9.140625" style="1"/>
    <col min="11534" max="11534" width="13.7109375" style="1" customWidth="1"/>
    <col min="11535" max="11542" width="9.140625" style="1"/>
    <col min="11543" max="11543" width="12.42578125" style="1" customWidth="1"/>
    <col min="11544" max="11545" width="9.140625" style="1"/>
    <col min="11546" max="11546" width="6.5703125" style="1" customWidth="1"/>
    <col min="11547" max="11547" width="13.85546875" style="1" customWidth="1"/>
    <col min="11548" max="11555" width="9.140625" style="1"/>
    <col min="11556" max="11556" width="11.42578125" style="1" customWidth="1"/>
    <col min="11557" max="11557" width="9.140625" style="1"/>
    <col min="11558" max="11558" width="11" style="1" customWidth="1"/>
    <col min="11559" max="11776" width="9.140625" style="1"/>
    <col min="11777" max="11777" width="22.42578125" style="1" customWidth="1"/>
    <col min="11778" max="11786" width="9.140625" style="1"/>
    <col min="11787" max="11787" width="9.42578125" style="1" customWidth="1"/>
    <col min="11788" max="11788" width="11.28515625" style="1" bestFit="1" customWidth="1"/>
    <col min="11789" max="11789" width="9.140625" style="1"/>
    <col min="11790" max="11790" width="13.7109375" style="1" customWidth="1"/>
    <col min="11791" max="11798" width="9.140625" style="1"/>
    <col min="11799" max="11799" width="12.42578125" style="1" customWidth="1"/>
    <col min="11800" max="11801" width="9.140625" style="1"/>
    <col min="11802" max="11802" width="6.5703125" style="1" customWidth="1"/>
    <col min="11803" max="11803" width="13.85546875" style="1" customWidth="1"/>
    <col min="11804" max="11811" width="9.140625" style="1"/>
    <col min="11812" max="11812" width="11.42578125" style="1" customWidth="1"/>
    <col min="11813" max="11813" width="9.140625" style="1"/>
    <col min="11814" max="11814" width="11" style="1" customWidth="1"/>
    <col min="11815" max="12032" width="9.140625" style="1"/>
    <col min="12033" max="12033" width="22.42578125" style="1" customWidth="1"/>
    <col min="12034" max="12042" width="9.140625" style="1"/>
    <col min="12043" max="12043" width="9.42578125" style="1" customWidth="1"/>
    <col min="12044" max="12044" width="11.28515625" style="1" bestFit="1" customWidth="1"/>
    <col min="12045" max="12045" width="9.140625" style="1"/>
    <col min="12046" max="12046" width="13.7109375" style="1" customWidth="1"/>
    <col min="12047" max="12054" width="9.140625" style="1"/>
    <col min="12055" max="12055" width="12.42578125" style="1" customWidth="1"/>
    <col min="12056" max="12057" width="9.140625" style="1"/>
    <col min="12058" max="12058" width="6.5703125" style="1" customWidth="1"/>
    <col min="12059" max="12059" width="13.85546875" style="1" customWidth="1"/>
    <col min="12060" max="12067" width="9.140625" style="1"/>
    <col min="12068" max="12068" width="11.42578125" style="1" customWidth="1"/>
    <col min="12069" max="12069" width="9.140625" style="1"/>
    <col min="12070" max="12070" width="11" style="1" customWidth="1"/>
    <col min="12071" max="12288" width="9.140625" style="1"/>
    <col min="12289" max="12289" width="22.42578125" style="1" customWidth="1"/>
    <col min="12290" max="12298" width="9.140625" style="1"/>
    <col min="12299" max="12299" width="9.42578125" style="1" customWidth="1"/>
    <col min="12300" max="12300" width="11.28515625" style="1" bestFit="1" customWidth="1"/>
    <col min="12301" max="12301" width="9.140625" style="1"/>
    <col min="12302" max="12302" width="13.7109375" style="1" customWidth="1"/>
    <col min="12303" max="12310" width="9.140625" style="1"/>
    <col min="12311" max="12311" width="12.42578125" style="1" customWidth="1"/>
    <col min="12312" max="12313" width="9.140625" style="1"/>
    <col min="12314" max="12314" width="6.5703125" style="1" customWidth="1"/>
    <col min="12315" max="12315" width="13.85546875" style="1" customWidth="1"/>
    <col min="12316" max="12323" width="9.140625" style="1"/>
    <col min="12324" max="12324" width="11.42578125" style="1" customWidth="1"/>
    <col min="12325" max="12325" width="9.140625" style="1"/>
    <col min="12326" max="12326" width="11" style="1" customWidth="1"/>
    <col min="12327" max="12544" width="9.140625" style="1"/>
    <col min="12545" max="12545" width="22.42578125" style="1" customWidth="1"/>
    <col min="12546" max="12554" width="9.140625" style="1"/>
    <col min="12555" max="12555" width="9.42578125" style="1" customWidth="1"/>
    <col min="12556" max="12556" width="11.28515625" style="1" bestFit="1" customWidth="1"/>
    <col min="12557" max="12557" width="9.140625" style="1"/>
    <col min="12558" max="12558" width="13.7109375" style="1" customWidth="1"/>
    <col min="12559" max="12566" width="9.140625" style="1"/>
    <col min="12567" max="12567" width="12.42578125" style="1" customWidth="1"/>
    <col min="12568" max="12569" width="9.140625" style="1"/>
    <col min="12570" max="12570" width="6.5703125" style="1" customWidth="1"/>
    <col min="12571" max="12571" width="13.85546875" style="1" customWidth="1"/>
    <col min="12572" max="12579" width="9.140625" style="1"/>
    <col min="12580" max="12580" width="11.42578125" style="1" customWidth="1"/>
    <col min="12581" max="12581" width="9.140625" style="1"/>
    <col min="12582" max="12582" width="11" style="1" customWidth="1"/>
    <col min="12583" max="12800" width="9.140625" style="1"/>
    <col min="12801" max="12801" width="22.42578125" style="1" customWidth="1"/>
    <col min="12802" max="12810" width="9.140625" style="1"/>
    <col min="12811" max="12811" width="9.42578125" style="1" customWidth="1"/>
    <col min="12812" max="12812" width="11.28515625" style="1" bestFit="1" customWidth="1"/>
    <col min="12813" max="12813" width="9.140625" style="1"/>
    <col min="12814" max="12814" width="13.7109375" style="1" customWidth="1"/>
    <col min="12815" max="12822" width="9.140625" style="1"/>
    <col min="12823" max="12823" width="12.42578125" style="1" customWidth="1"/>
    <col min="12824" max="12825" width="9.140625" style="1"/>
    <col min="12826" max="12826" width="6.5703125" style="1" customWidth="1"/>
    <col min="12827" max="12827" width="13.85546875" style="1" customWidth="1"/>
    <col min="12828" max="12835" width="9.140625" style="1"/>
    <col min="12836" max="12836" width="11.42578125" style="1" customWidth="1"/>
    <col min="12837" max="12837" width="9.140625" style="1"/>
    <col min="12838" max="12838" width="11" style="1" customWidth="1"/>
    <col min="12839" max="13056" width="9.140625" style="1"/>
    <col min="13057" max="13057" width="22.42578125" style="1" customWidth="1"/>
    <col min="13058" max="13066" width="9.140625" style="1"/>
    <col min="13067" max="13067" width="9.42578125" style="1" customWidth="1"/>
    <col min="13068" max="13068" width="11.28515625" style="1" bestFit="1" customWidth="1"/>
    <col min="13069" max="13069" width="9.140625" style="1"/>
    <col min="13070" max="13070" width="13.7109375" style="1" customWidth="1"/>
    <col min="13071" max="13078" width="9.140625" style="1"/>
    <col min="13079" max="13079" width="12.42578125" style="1" customWidth="1"/>
    <col min="13080" max="13081" width="9.140625" style="1"/>
    <col min="13082" max="13082" width="6.5703125" style="1" customWidth="1"/>
    <col min="13083" max="13083" width="13.85546875" style="1" customWidth="1"/>
    <col min="13084" max="13091" width="9.140625" style="1"/>
    <col min="13092" max="13092" width="11.42578125" style="1" customWidth="1"/>
    <col min="13093" max="13093" width="9.140625" style="1"/>
    <col min="13094" max="13094" width="11" style="1" customWidth="1"/>
    <col min="13095" max="13312" width="9.140625" style="1"/>
    <col min="13313" max="13313" width="22.42578125" style="1" customWidth="1"/>
    <col min="13314" max="13322" width="9.140625" style="1"/>
    <col min="13323" max="13323" width="9.42578125" style="1" customWidth="1"/>
    <col min="13324" max="13324" width="11.28515625" style="1" bestFit="1" customWidth="1"/>
    <col min="13325" max="13325" width="9.140625" style="1"/>
    <col min="13326" max="13326" width="13.7109375" style="1" customWidth="1"/>
    <col min="13327" max="13334" width="9.140625" style="1"/>
    <col min="13335" max="13335" width="12.42578125" style="1" customWidth="1"/>
    <col min="13336" max="13337" width="9.140625" style="1"/>
    <col min="13338" max="13338" width="6.5703125" style="1" customWidth="1"/>
    <col min="13339" max="13339" width="13.85546875" style="1" customWidth="1"/>
    <col min="13340" max="13347" width="9.140625" style="1"/>
    <col min="13348" max="13348" width="11.42578125" style="1" customWidth="1"/>
    <col min="13349" max="13349" width="9.140625" style="1"/>
    <col min="13350" max="13350" width="11" style="1" customWidth="1"/>
    <col min="13351" max="13568" width="9.140625" style="1"/>
    <col min="13569" max="13569" width="22.42578125" style="1" customWidth="1"/>
    <col min="13570" max="13578" width="9.140625" style="1"/>
    <col min="13579" max="13579" width="9.42578125" style="1" customWidth="1"/>
    <col min="13580" max="13580" width="11.28515625" style="1" bestFit="1" customWidth="1"/>
    <col min="13581" max="13581" width="9.140625" style="1"/>
    <col min="13582" max="13582" width="13.7109375" style="1" customWidth="1"/>
    <col min="13583" max="13590" width="9.140625" style="1"/>
    <col min="13591" max="13591" width="12.42578125" style="1" customWidth="1"/>
    <col min="13592" max="13593" width="9.140625" style="1"/>
    <col min="13594" max="13594" width="6.5703125" style="1" customWidth="1"/>
    <col min="13595" max="13595" width="13.85546875" style="1" customWidth="1"/>
    <col min="13596" max="13603" width="9.140625" style="1"/>
    <col min="13604" max="13604" width="11.42578125" style="1" customWidth="1"/>
    <col min="13605" max="13605" width="9.140625" style="1"/>
    <col min="13606" max="13606" width="11" style="1" customWidth="1"/>
    <col min="13607" max="13824" width="9.140625" style="1"/>
    <col min="13825" max="13825" width="22.42578125" style="1" customWidth="1"/>
    <col min="13826" max="13834" width="9.140625" style="1"/>
    <col min="13835" max="13835" width="9.42578125" style="1" customWidth="1"/>
    <col min="13836" max="13836" width="11.28515625" style="1" bestFit="1" customWidth="1"/>
    <col min="13837" max="13837" width="9.140625" style="1"/>
    <col min="13838" max="13838" width="13.7109375" style="1" customWidth="1"/>
    <col min="13839" max="13846" width="9.140625" style="1"/>
    <col min="13847" max="13847" width="12.42578125" style="1" customWidth="1"/>
    <col min="13848" max="13849" width="9.140625" style="1"/>
    <col min="13850" max="13850" width="6.5703125" style="1" customWidth="1"/>
    <col min="13851" max="13851" width="13.85546875" style="1" customWidth="1"/>
    <col min="13852" max="13859" width="9.140625" style="1"/>
    <col min="13860" max="13860" width="11.42578125" style="1" customWidth="1"/>
    <col min="13861" max="13861" width="9.140625" style="1"/>
    <col min="13862" max="13862" width="11" style="1" customWidth="1"/>
    <col min="13863" max="14080" width="9.140625" style="1"/>
    <col min="14081" max="14081" width="22.42578125" style="1" customWidth="1"/>
    <col min="14082" max="14090" width="9.140625" style="1"/>
    <col min="14091" max="14091" width="9.42578125" style="1" customWidth="1"/>
    <col min="14092" max="14092" width="11.28515625" style="1" bestFit="1" customWidth="1"/>
    <col min="14093" max="14093" width="9.140625" style="1"/>
    <col min="14094" max="14094" width="13.7109375" style="1" customWidth="1"/>
    <col min="14095" max="14102" width="9.140625" style="1"/>
    <col min="14103" max="14103" width="12.42578125" style="1" customWidth="1"/>
    <col min="14104" max="14105" width="9.140625" style="1"/>
    <col min="14106" max="14106" width="6.5703125" style="1" customWidth="1"/>
    <col min="14107" max="14107" width="13.85546875" style="1" customWidth="1"/>
    <col min="14108" max="14115" width="9.140625" style="1"/>
    <col min="14116" max="14116" width="11.42578125" style="1" customWidth="1"/>
    <col min="14117" max="14117" width="9.140625" style="1"/>
    <col min="14118" max="14118" width="11" style="1" customWidth="1"/>
    <col min="14119" max="14336" width="9.140625" style="1"/>
    <col min="14337" max="14337" width="22.42578125" style="1" customWidth="1"/>
    <col min="14338" max="14346" width="9.140625" style="1"/>
    <col min="14347" max="14347" width="9.42578125" style="1" customWidth="1"/>
    <col min="14348" max="14348" width="11.28515625" style="1" bestFit="1" customWidth="1"/>
    <col min="14349" max="14349" width="9.140625" style="1"/>
    <col min="14350" max="14350" width="13.7109375" style="1" customWidth="1"/>
    <col min="14351" max="14358" width="9.140625" style="1"/>
    <col min="14359" max="14359" width="12.42578125" style="1" customWidth="1"/>
    <col min="14360" max="14361" width="9.140625" style="1"/>
    <col min="14362" max="14362" width="6.5703125" style="1" customWidth="1"/>
    <col min="14363" max="14363" width="13.85546875" style="1" customWidth="1"/>
    <col min="14364" max="14371" width="9.140625" style="1"/>
    <col min="14372" max="14372" width="11.42578125" style="1" customWidth="1"/>
    <col min="14373" max="14373" width="9.140625" style="1"/>
    <col min="14374" max="14374" width="11" style="1" customWidth="1"/>
    <col min="14375" max="14592" width="9.140625" style="1"/>
    <col min="14593" max="14593" width="22.42578125" style="1" customWidth="1"/>
    <col min="14594" max="14602" width="9.140625" style="1"/>
    <col min="14603" max="14603" width="9.42578125" style="1" customWidth="1"/>
    <col min="14604" max="14604" width="11.28515625" style="1" bestFit="1" customWidth="1"/>
    <col min="14605" max="14605" width="9.140625" style="1"/>
    <col min="14606" max="14606" width="13.7109375" style="1" customWidth="1"/>
    <col min="14607" max="14614" width="9.140625" style="1"/>
    <col min="14615" max="14615" width="12.42578125" style="1" customWidth="1"/>
    <col min="14616" max="14617" width="9.140625" style="1"/>
    <col min="14618" max="14618" width="6.5703125" style="1" customWidth="1"/>
    <col min="14619" max="14619" width="13.85546875" style="1" customWidth="1"/>
    <col min="14620" max="14627" width="9.140625" style="1"/>
    <col min="14628" max="14628" width="11.42578125" style="1" customWidth="1"/>
    <col min="14629" max="14629" width="9.140625" style="1"/>
    <col min="14630" max="14630" width="11" style="1" customWidth="1"/>
    <col min="14631" max="14848" width="9.140625" style="1"/>
    <col min="14849" max="14849" width="22.42578125" style="1" customWidth="1"/>
    <col min="14850" max="14858" width="9.140625" style="1"/>
    <col min="14859" max="14859" width="9.42578125" style="1" customWidth="1"/>
    <col min="14860" max="14860" width="11.28515625" style="1" bestFit="1" customWidth="1"/>
    <col min="14861" max="14861" width="9.140625" style="1"/>
    <col min="14862" max="14862" width="13.7109375" style="1" customWidth="1"/>
    <col min="14863" max="14870" width="9.140625" style="1"/>
    <col min="14871" max="14871" width="12.42578125" style="1" customWidth="1"/>
    <col min="14872" max="14873" width="9.140625" style="1"/>
    <col min="14874" max="14874" width="6.5703125" style="1" customWidth="1"/>
    <col min="14875" max="14875" width="13.85546875" style="1" customWidth="1"/>
    <col min="14876" max="14883" width="9.140625" style="1"/>
    <col min="14884" max="14884" width="11.42578125" style="1" customWidth="1"/>
    <col min="14885" max="14885" width="9.140625" style="1"/>
    <col min="14886" max="14886" width="11" style="1" customWidth="1"/>
    <col min="14887" max="15104" width="9.140625" style="1"/>
    <col min="15105" max="15105" width="22.42578125" style="1" customWidth="1"/>
    <col min="15106" max="15114" width="9.140625" style="1"/>
    <col min="15115" max="15115" width="9.42578125" style="1" customWidth="1"/>
    <col min="15116" max="15116" width="11.28515625" style="1" bestFit="1" customWidth="1"/>
    <col min="15117" max="15117" width="9.140625" style="1"/>
    <col min="15118" max="15118" width="13.7109375" style="1" customWidth="1"/>
    <col min="15119" max="15126" width="9.140625" style="1"/>
    <col min="15127" max="15127" width="12.42578125" style="1" customWidth="1"/>
    <col min="15128" max="15129" width="9.140625" style="1"/>
    <col min="15130" max="15130" width="6.5703125" style="1" customWidth="1"/>
    <col min="15131" max="15131" width="13.85546875" style="1" customWidth="1"/>
    <col min="15132" max="15139" width="9.140625" style="1"/>
    <col min="15140" max="15140" width="11.42578125" style="1" customWidth="1"/>
    <col min="15141" max="15141" width="9.140625" style="1"/>
    <col min="15142" max="15142" width="11" style="1" customWidth="1"/>
    <col min="15143" max="15360" width="9.140625" style="1"/>
    <col min="15361" max="15361" width="22.42578125" style="1" customWidth="1"/>
    <col min="15362" max="15370" width="9.140625" style="1"/>
    <col min="15371" max="15371" width="9.42578125" style="1" customWidth="1"/>
    <col min="15372" max="15372" width="11.28515625" style="1" bestFit="1" customWidth="1"/>
    <col min="15373" max="15373" width="9.140625" style="1"/>
    <col min="15374" max="15374" width="13.7109375" style="1" customWidth="1"/>
    <col min="15375" max="15382" width="9.140625" style="1"/>
    <col min="15383" max="15383" width="12.42578125" style="1" customWidth="1"/>
    <col min="15384" max="15385" width="9.140625" style="1"/>
    <col min="15386" max="15386" width="6.5703125" style="1" customWidth="1"/>
    <col min="15387" max="15387" width="13.85546875" style="1" customWidth="1"/>
    <col min="15388" max="15395" width="9.140625" style="1"/>
    <col min="15396" max="15396" width="11.42578125" style="1" customWidth="1"/>
    <col min="15397" max="15397" width="9.140625" style="1"/>
    <col min="15398" max="15398" width="11" style="1" customWidth="1"/>
    <col min="15399" max="15616" width="9.140625" style="1"/>
    <col min="15617" max="15617" width="22.42578125" style="1" customWidth="1"/>
    <col min="15618" max="15626" width="9.140625" style="1"/>
    <col min="15627" max="15627" width="9.42578125" style="1" customWidth="1"/>
    <col min="15628" max="15628" width="11.28515625" style="1" bestFit="1" customWidth="1"/>
    <col min="15629" max="15629" width="9.140625" style="1"/>
    <col min="15630" max="15630" width="13.7109375" style="1" customWidth="1"/>
    <col min="15631" max="15638" width="9.140625" style="1"/>
    <col min="15639" max="15639" width="12.42578125" style="1" customWidth="1"/>
    <col min="15640" max="15641" width="9.140625" style="1"/>
    <col min="15642" max="15642" width="6.5703125" style="1" customWidth="1"/>
    <col min="15643" max="15643" width="13.85546875" style="1" customWidth="1"/>
    <col min="15644" max="15651" width="9.140625" style="1"/>
    <col min="15652" max="15652" width="11.42578125" style="1" customWidth="1"/>
    <col min="15653" max="15653" width="9.140625" style="1"/>
    <col min="15654" max="15654" width="11" style="1" customWidth="1"/>
    <col min="15655" max="15872" width="9.140625" style="1"/>
    <col min="15873" max="15873" width="22.42578125" style="1" customWidth="1"/>
    <col min="15874" max="15882" width="9.140625" style="1"/>
    <col min="15883" max="15883" width="9.42578125" style="1" customWidth="1"/>
    <col min="15884" max="15884" width="11.28515625" style="1" bestFit="1" customWidth="1"/>
    <col min="15885" max="15885" width="9.140625" style="1"/>
    <col min="15886" max="15886" width="13.7109375" style="1" customWidth="1"/>
    <col min="15887" max="15894" width="9.140625" style="1"/>
    <col min="15895" max="15895" width="12.42578125" style="1" customWidth="1"/>
    <col min="15896" max="15897" width="9.140625" style="1"/>
    <col min="15898" max="15898" width="6.5703125" style="1" customWidth="1"/>
    <col min="15899" max="15899" width="13.85546875" style="1" customWidth="1"/>
    <col min="15900" max="15907" width="9.140625" style="1"/>
    <col min="15908" max="15908" width="11.42578125" style="1" customWidth="1"/>
    <col min="15909" max="15909" width="9.140625" style="1"/>
    <col min="15910" max="15910" width="11" style="1" customWidth="1"/>
    <col min="15911" max="16128" width="9.140625" style="1"/>
    <col min="16129" max="16129" width="22.42578125" style="1" customWidth="1"/>
    <col min="16130" max="16138" width="9.140625" style="1"/>
    <col min="16139" max="16139" width="9.42578125" style="1" customWidth="1"/>
    <col min="16140" max="16140" width="11.28515625" style="1" bestFit="1" customWidth="1"/>
    <col min="16141" max="16141" width="9.140625" style="1"/>
    <col min="16142" max="16142" width="13.7109375" style="1" customWidth="1"/>
    <col min="16143" max="16150" width="9.140625" style="1"/>
    <col min="16151" max="16151" width="12.42578125" style="1" customWidth="1"/>
    <col min="16152" max="16153" width="9.140625" style="1"/>
    <col min="16154" max="16154" width="6.5703125" style="1" customWidth="1"/>
    <col min="16155" max="16155" width="13.85546875" style="1" customWidth="1"/>
    <col min="16156" max="16163" width="9.140625" style="1"/>
    <col min="16164" max="16164" width="11.42578125" style="1" customWidth="1"/>
    <col min="16165" max="16165" width="9.140625" style="1"/>
    <col min="16166" max="16166" width="11" style="1" customWidth="1"/>
    <col min="16167" max="16384" width="9.140625" style="1"/>
  </cols>
  <sheetData>
    <row r="1" spans="1:38" ht="6" customHeight="1" x14ac:dyDescent="0.2"/>
    <row r="2" spans="1:38" x14ac:dyDescent="0.2">
      <c r="A2" s="2" t="s">
        <v>0</v>
      </c>
      <c r="B2" s="3"/>
      <c r="C2" s="3"/>
      <c r="D2" s="3"/>
      <c r="E2" s="3"/>
      <c r="F2" s="3"/>
      <c r="G2" s="3"/>
      <c r="H2" s="3"/>
      <c r="K2" s="4" t="s">
        <v>1</v>
      </c>
      <c r="N2" s="2" t="s">
        <v>2</v>
      </c>
      <c r="O2" s="3"/>
      <c r="P2" s="3"/>
      <c r="Q2" s="3"/>
      <c r="R2" s="3"/>
      <c r="S2" s="3"/>
      <c r="T2" s="3"/>
      <c r="U2" s="3"/>
      <c r="X2" s="4" t="s">
        <v>1</v>
      </c>
      <c r="AA2" s="2" t="s">
        <v>3</v>
      </c>
      <c r="AB2" s="3"/>
      <c r="AC2" s="3"/>
      <c r="AD2" s="3"/>
      <c r="AE2" s="3"/>
      <c r="AF2" s="3"/>
      <c r="AG2" s="3"/>
      <c r="AH2" s="3"/>
      <c r="AK2" s="4" t="s">
        <v>1</v>
      </c>
    </row>
    <row r="3" spans="1:38" x14ac:dyDescent="0.2">
      <c r="A3" s="5" t="s">
        <v>4</v>
      </c>
      <c r="B3" s="3"/>
      <c r="C3" s="3"/>
      <c r="D3" s="3"/>
      <c r="E3" s="3"/>
      <c r="F3" s="3"/>
      <c r="G3" s="3"/>
      <c r="H3" s="3"/>
      <c r="K3" s="4"/>
      <c r="N3" s="5" t="s">
        <v>4</v>
      </c>
      <c r="O3" s="3"/>
      <c r="P3" s="3"/>
      <c r="Q3" s="3"/>
      <c r="R3" s="3"/>
      <c r="S3" s="3"/>
      <c r="T3" s="3"/>
      <c r="U3" s="3"/>
      <c r="X3" s="4"/>
      <c r="AA3" s="5" t="s">
        <v>4</v>
      </c>
      <c r="AB3" s="3"/>
      <c r="AC3" s="3"/>
      <c r="AD3" s="3"/>
      <c r="AE3" s="3"/>
      <c r="AF3" s="3"/>
      <c r="AG3" s="3"/>
      <c r="AH3" s="3"/>
      <c r="AK3" s="4"/>
    </row>
    <row r="4" spans="1:38" x14ac:dyDescent="0.2">
      <c r="A4" s="4" t="s">
        <v>5</v>
      </c>
      <c r="B4" s="4"/>
      <c r="C4" s="4"/>
      <c r="D4" s="4"/>
      <c r="E4" s="4"/>
      <c r="F4" s="4"/>
      <c r="G4" s="4"/>
      <c r="H4" s="4"/>
      <c r="N4" s="4" t="s">
        <v>5</v>
      </c>
      <c r="O4" s="4"/>
      <c r="P4" s="4"/>
      <c r="Q4" s="4"/>
      <c r="R4" s="4"/>
      <c r="S4" s="4"/>
      <c r="T4" s="4"/>
      <c r="U4" s="4"/>
      <c r="AA4" s="4" t="s">
        <v>5</v>
      </c>
      <c r="AB4" s="4"/>
      <c r="AC4" s="4"/>
      <c r="AD4" s="4"/>
      <c r="AE4" s="4"/>
      <c r="AF4" s="4"/>
      <c r="AG4" s="4"/>
      <c r="AH4" s="4"/>
    </row>
    <row r="5" spans="1:38" ht="30" customHeight="1" thickBot="1" x14ac:dyDescent="0.25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  <c r="L5" s="7" t="s">
        <v>7</v>
      </c>
      <c r="N5" s="6" t="s">
        <v>6</v>
      </c>
      <c r="O5" s="6"/>
      <c r="P5" s="6"/>
      <c r="Q5" s="6"/>
      <c r="R5" s="6"/>
      <c r="S5" s="6"/>
      <c r="T5" s="6"/>
      <c r="U5" s="6"/>
      <c r="V5" s="6"/>
      <c r="W5" s="6"/>
      <c r="Y5" s="7" t="s">
        <v>7</v>
      </c>
      <c r="AA5" s="6" t="s">
        <v>6</v>
      </c>
      <c r="AB5" s="6"/>
      <c r="AC5" s="6"/>
      <c r="AD5" s="6"/>
      <c r="AE5" s="6"/>
      <c r="AF5" s="6"/>
      <c r="AG5" s="6"/>
      <c r="AH5" s="6"/>
      <c r="AI5" s="6"/>
      <c r="AJ5" s="6"/>
      <c r="AL5" s="7" t="s">
        <v>7</v>
      </c>
    </row>
    <row r="6" spans="1:38" x14ac:dyDescent="0.2">
      <c r="A6" s="8" t="s">
        <v>8</v>
      </c>
      <c r="B6" s="9"/>
      <c r="C6" s="9"/>
      <c r="D6" s="9"/>
      <c r="E6" s="9"/>
      <c r="F6" s="9"/>
      <c r="G6" s="9"/>
      <c r="H6" s="9"/>
      <c r="I6" s="9"/>
      <c r="J6" s="9"/>
      <c r="K6" s="10">
        <f>B27</f>
        <v>46882</v>
      </c>
      <c r="L6" s="11"/>
      <c r="N6" s="8" t="s">
        <v>8</v>
      </c>
      <c r="O6" s="9"/>
      <c r="P6" s="9"/>
      <c r="Q6" s="9"/>
      <c r="R6" s="9"/>
      <c r="S6" s="9"/>
      <c r="T6" s="9"/>
      <c r="U6" s="9"/>
      <c r="V6" s="9"/>
      <c r="W6" s="9"/>
      <c r="X6" s="10">
        <f>O27</f>
        <v>47447.7</v>
      </c>
      <c r="Y6" s="11"/>
      <c r="AA6" s="8" t="s">
        <v>8</v>
      </c>
      <c r="AB6" s="9"/>
      <c r="AC6" s="9"/>
      <c r="AD6" s="9"/>
      <c r="AE6" s="9"/>
      <c r="AF6" s="9"/>
      <c r="AG6" s="9"/>
      <c r="AH6" s="9"/>
      <c r="AI6" s="9"/>
      <c r="AJ6" s="9"/>
      <c r="AK6" s="10">
        <f>AB27</f>
        <v>47557.3</v>
      </c>
      <c r="AL6" s="11"/>
    </row>
    <row r="7" spans="1:38" ht="3" customHeight="1" x14ac:dyDescent="0.2">
      <c r="J7" s="12"/>
      <c r="K7" s="12"/>
      <c r="L7" s="13"/>
      <c r="W7" s="12"/>
      <c r="X7" s="12"/>
      <c r="Y7" s="13"/>
      <c r="AJ7" s="12"/>
      <c r="AK7" s="12"/>
      <c r="AL7" s="13"/>
    </row>
    <row r="8" spans="1:38" x14ac:dyDescent="0.2">
      <c r="A8" s="8" t="s">
        <v>9</v>
      </c>
      <c r="B8" s="9"/>
      <c r="C8" s="9"/>
      <c r="D8" s="9"/>
      <c r="E8" s="9"/>
      <c r="F8" s="9"/>
      <c r="G8" s="9"/>
      <c r="H8" s="9"/>
      <c r="I8" s="9"/>
      <c r="J8" s="9"/>
      <c r="K8" s="8">
        <v>110892</v>
      </c>
      <c r="L8" s="13"/>
      <c r="N8" s="8" t="s">
        <v>9</v>
      </c>
      <c r="O8" s="9"/>
      <c r="P8" s="9"/>
      <c r="Q8" s="9"/>
      <c r="R8" s="9"/>
      <c r="S8" s="9"/>
      <c r="T8" s="9"/>
      <c r="U8" s="9"/>
      <c r="V8" s="9"/>
      <c r="W8" s="9"/>
      <c r="X8" s="8">
        <v>101628.5</v>
      </c>
      <c r="Y8" s="13"/>
      <c r="AA8" s="8" t="s">
        <v>9</v>
      </c>
      <c r="AB8" s="9"/>
      <c r="AC8" s="9"/>
      <c r="AD8" s="9"/>
      <c r="AE8" s="9"/>
      <c r="AF8" s="9"/>
      <c r="AG8" s="9"/>
      <c r="AH8" s="9"/>
      <c r="AI8" s="9"/>
      <c r="AJ8" s="9"/>
      <c r="AK8" s="8">
        <v>109733.5</v>
      </c>
      <c r="AL8" s="13"/>
    </row>
    <row r="9" spans="1:38" ht="14.2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0">
        <f>K6+K8</f>
        <v>157774</v>
      </c>
      <c r="L9" s="13"/>
      <c r="N9" s="12"/>
      <c r="O9" s="12"/>
      <c r="P9" s="12"/>
      <c r="Q9" s="12"/>
      <c r="R9" s="12"/>
      <c r="S9" s="12"/>
      <c r="T9" s="12"/>
      <c r="U9" s="12"/>
      <c r="V9" s="12"/>
      <c r="W9" s="12"/>
      <c r="X9" s="10">
        <f>X6+X8</f>
        <v>149076.20000000001</v>
      </c>
      <c r="Y9" s="13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>
        <f>AK6+AK8</f>
        <v>157290.79999999999</v>
      </c>
      <c r="AL9" s="13"/>
    </row>
    <row r="10" spans="1:38" ht="39.75" customHeight="1" x14ac:dyDescent="0.2">
      <c r="A10" s="14" t="s">
        <v>10</v>
      </c>
      <c r="B10" s="15"/>
      <c r="C10" s="15"/>
      <c r="D10" s="15"/>
      <c r="E10" s="15"/>
      <c r="F10" s="15"/>
      <c r="G10" s="15"/>
      <c r="H10" s="15"/>
      <c r="I10" s="15"/>
      <c r="J10" s="16"/>
      <c r="K10" s="8">
        <v>0</v>
      </c>
      <c r="L10" s="13"/>
      <c r="N10" s="14" t="s">
        <v>10</v>
      </c>
      <c r="O10" s="15"/>
      <c r="P10" s="15"/>
      <c r="Q10" s="15"/>
      <c r="R10" s="15"/>
      <c r="S10" s="15"/>
      <c r="T10" s="15"/>
      <c r="U10" s="15"/>
      <c r="V10" s="15"/>
      <c r="W10" s="16"/>
      <c r="X10" s="8">
        <v>0</v>
      </c>
      <c r="Y10" s="13"/>
      <c r="AA10" s="14" t="s">
        <v>10</v>
      </c>
      <c r="AB10" s="15"/>
      <c r="AC10" s="15"/>
      <c r="AD10" s="15"/>
      <c r="AE10" s="15"/>
      <c r="AF10" s="15"/>
      <c r="AG10" s="15"/>
      <c r="AH10" s="15"/>
      <c r="AI10" s="15"/>
      <c r="AJ10" s="16"/>
      <c r="AK10" s="8">
        <v>0</v>
      </c>
      <c r="AL10" s="13"/>
    </row>
    <row r="11" spans="1:38" ht="3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3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8"/>
      <c r="AL11" s="13"/>
    </row>
    <row r="12" spans="1:38" ht="43.5" customHeight="1" x14ac:dyDescent="0.2">
      <c r="A12" s="14" t="s">
        <v>11</v>
      </c>
      <c r="B12" s="15"/>
      <c r="C12" s="15"/>
      <c r="D12" s="15"/>
      <c r="E12" s="15"/>
      <c r="F12" s="15"/>
      <c r="G12" s="15"/>
      <c r="H12" s="15"/>
      <c r="I12" s="15"/>
      <c r="J12" s="16"/>
      <c r="K12" s="8">
        <v>0</v>
      </c>
      <c r="L12" s="19"/>
      <c r="N12" s="14" t="s">
        <v>11</v>
      </c>
      <c r="O12" s="15"/>
      <c r="P12" s="15"/>
      <c r="Q12" s="15"/>
      <c r="R12" s="15"/>
      <c r="S12" s="15"/>
      <c r="T12" s="15"/>
      <c r="U12" s="15"/>
      <c r="V12" s="15"/>
      <c r="W12" s="16"/>
      <c r="X12" s="8">
        <v>0</v>
      </c>
      <c r="Y12" s="19"/>
      <c r="AA12" s="14" t="s">
        <v>11</v>
      </c>
      <c r="AB12" s="15"/>
      <c r="AC12" s="15"/>
      <c r="AD12" s="15"/>
      <c r="AE12" s="15"/>
      <c r="AF12" s="15"/>
      <c r="AG12" s="15"/>
      <c r="AH12" s="15"/>
      <c r="AI12" s="15"/>
      <c r="AJ12" s="16"/>
      <c r="AK12" s="8">
        <v>0</v>
      </c>
      <c r="AL12" s="19"/>
    </row>
    <row r="13" spans="1:38" ht="13.5" customHeight="1" x14ac:dyDescent="0.2">
      <c r="B13" s="12"/>
      <c r="C13" s="12"/>
      <c r="D13" s="12"/>
      <c r="E13" s="12"/>
      <c r="F13" s="12"/>
      <c r="G13" s="12"/>
      <c r="H13" s="12"/>
      <c r="I13" s="12"/>
      <c r="J13" s="20"/>
      <c r="K13" s="21"/>
      <c r="L13" s="13"/>
      <c r="O13" s="12"/>
      <c r="P13" s="12"/>
      <c r="Q13" s="12"/>
      <c r="R13" s="12"/>
      <c r="S13" s="12"/>
      <c r="T13" s="12"/>
      <c r="U13" s="12"/>
      <c r="V13" s="22"/>
      <c r="W13" s="23"/>
      <c r="X13" s="24"/>
      <c r="Y13" s="13"/>
      <c r="AB13" s="12"/>
      <c r="AC13" s="12"/>
      <c r="AD13" s="12"/>
      <c r="AE13" s="12"/>
      <c r="AF13" s="12"/>
      <c r="AG13" s="12"/>
      <c r="AH13" s="12"/>
      <c r="AI13" s="22"/>
      <c r="AJ13" s="23"/>
      <c r="AK13" s="24"/>
      <c r="AL13" s="13"/>
    </row>
    <row r="14" spans="1:38" ht="12" customHeight="1" thickBot="1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19"/>
      <c r="N14" s="25" t="s">
        <v>12</v>
      </c>
      <c r="O14" s="26"/>
      <c r="P14" s="26"/>
      <c r="Q14" s="26"/>
      <c r="R14" s="26"/>
      <c r="S14" s="26"/>
      <c r="T14" s="26"/>
      <c r="U14" s="26"/>
      <c r="V14" s="26"/>
      <c r="W14" s="26"/>
      <c r="X14" s="27"/>
      <c r="Y14" s="19"/>
      <c r="AA14" s="25" t="s">
        <v>12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7"/>
      <c r="AL14" s="19"/>
    </row>
    <row r="15" spans="1:38" ht="13.5" thickBot="1" x14ac:dyDescent="0.25">
      <c r="A15" s="1" t="s">
        <v>13</v>
      </c>
      <c r="J15" s="28"/>
      <c r="K15" s="29">
        <v>7.4999999999999997E-2</v>
      </c>
      <c r="L15" s="30">
        <f>K9*K15+K13</f>
        <v>11833.05</v>
      </c>
      <c r="N15" s="1" t="s">
        <v>13</v>
      </c>
      <c r="W15" s="28"/>
      <c r="X15" s="29">
        <v>7.4999999999999997E-2</v>
      </c>
      <c r="Y15" s="30">
        <f>X9*X15</f>
        <v>11180.715</v>
      </c>
      <c r="AA15" s="1" t="s">
        <v>13</v>
      </c>
      <c r="AJ15" s="28"/>
      <c r="AK15" s="29">
        <v>7.4999999999999997E-2</v>
      </c>
      <c r="AL15" s="30">
        <f>AK9*AK15</f>
        <v>11796.81</v>
      </c>
    </row>
    <row r="16" spans="1:38" ht="13.5" thickBot="1" x14ac:dyDescent="0.25">
      <c r="A16" s="1" t="s">
        <v>14</v>
      </c>
      <c r="J16" s="28"/>
      <c r="K16" s="29">
        <v>0.5</v>
      </c>
      <c r="L16" s="30">
        <f>L15*K16</f>
        <v>5916.5249999999996</v>
      </c>
      <c r="N16" s="1" t="s">
        <v>14</v>
      </c>
      <c r="W16" s="28"/>
      <c r="X16" s="29">
        <v>0.5</v>
      </c>
      <c r="Y16" s="30">
        <f>Y15*X16</f>
        <v>5590.3575000000001</v>
      </c>
      <c r="AA16" s="1" t="s">
        <v>14</v>
      </c>
      <c r="AJ16" s="28"/>
      <c r="AK16" s="29">
        <v>0.5</v>
      </c>
      <c r="AL16" s="30">
        <f>AL15*AK16</f>
        <v>5898.4049999999997</v>
      </c>
    </row>
    <row r="17" spans="1:38" ht="13.5" thickBot="1" x14ac:dyDescent="0.25">
      <c r="B17" s="31"/>
      <c r="C17" s="31"/>
      <c r="D17" s="31"/>
      <c r="E17" s="31"/>
      <c r="F17" s="31"/>
      <c r="G17" s="31"/>
      <c r="H17" s="32"/>
      <c r="I17" s="31"/>
      <c r="J17" s="33"/>
      <c r="K17" s="34"/>
      <c r="N17" s="35"/>
      <c r="O17" s="31"/>
      <c r="P17" s="31"/>
      <c r="Q17" s="31"/>
      <c r="R17" s="31"/>
      <c r="S17" s="31"/>
      <c r="T17" s="31"/>
      <c r="U17" s="32"/>
      <c r="V17" s="31"/>
      <c r="W17" s="33"/>
      <c r="X17" s="34"/>
      <c r="AA17" s="35"/>
      <c r="AB17" s="31"/>
      <c r="AC17" s="31"/>
      <c r="AD17" s="31"/>
      <c r="AE17" s="31"/>
      <c r="AF17" s="31"/>
      <c r="AG17" s="31"/>
      <c r="AH17" s="32"/>
      <c r="AI17" s="31"/>
      <c r="AJ17" s="33"/>
      <c r="AK17" s="34"/>
      <c r="AL17" s="36"/>
    </row>
    <row r="18" spans="1:38" ht="15" customHeight="1" thickBot="1" x14ac:dyDescent="0.25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37">
        <f>B30</f>
        <v>58237.599999999999</v>
      </c>
      <c r="N18" s="25" t="s">
        <v>16</v>
      </c>
      <c r="O18" s="26"/>
      <c r="P18" s="26"/>
      <c r="Q18" s="26"/>
      <c r="R18" s="26"/>
      <c r="S18" s="26"/>
      <c r="T18" s="26"/>
      <c r="U18" s="26"/>
      <c r="V18" s="26"/>
      <c r="W18" s="26"/>
      <c r="X18" s="37">
        <f>O30</f>
        <v>38186.400000000001</v>
      </c>
      <c r="Y18" s="36"/>
      <c r="AA18" s="25" t="s">
        <v>16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37">
        <f>AB30</f>
        <v>37954.5</v>
      </c>
      <c r="AL18" s="36"/>
    </row>
    <row r="19" spans="1:38" ht="7.5" customHeight="1" x14ac:dyDescent="0.2">
      <c r="Y19" s="36"/>
      <c r="AL19" s="36"/>
    </row>
    <row r="20" spans="1:38" ht="27" customHeight="1" x14ac:dyDescent="0.2">
      <c r="A20" s="38"/>
      <c r="B20" s="39" t="s">
        <v>17</v>
      </c>
      <c r="C20" s="38"/>
      <c r="D20" s="40" t="s">
        <v>18</v>
      </c>
      <c r="E20" s="40" t="s">
        <v>19</v>
      </c>
      <c r="F20" s="38"/>
      <c r="G20" s="38" t="s">
        <v>20</v>
      </c>
      <c r="H20" s="38" t="s">
        <v>21</v>
      </c>
      <c r="I20" s="38" t="s">
        <v>22</v>
      </c>
      <c r="J20" s="38"/>
      <c r="K20" s="38"/>
      <c r="N20" s="38"/>
      <c r="O20" s="38" t="s">
        <v>23</v>
      </c>
      <c r="P20" s="40" t="s">
        <v>18</v>
      </c>
      <c r="Q20" s="40" t="s">
        <v>19</v>
      </c>
      <c r="R20" s="41"/>
      <c r="S20" s="38"/>
      <c r="T20" s="38" t="s">
        <v>20</v>
      </c>
      <c r="U20" s="38" t="s">
        <v>21</v>
      </c>
      <c r="V20" s="38" t="s">
        <v>22</v>
      </c>
      <c r="W20" s="38"/>
      <c r="X20" s="38"/>
      <c r="Y20" s="36"/>
      <c r="AA20" s="38"/>
      <c r="AB20" s="38" t="s">
        <v>23</v>
      </c>
      <c r="AC20" s="40" t="s">
        <v>18</v>
      </c>
      <c r="AD20" s="40" t="s">
        <v>19</v>
      </c>
      <c r="AE20" s="41"/>
      <c r="AF20" s="38"/>
      <c r="AG20" s="38" t="s">
        <v>20</v>
      </c>
      <c r="AH20" s="38" t="s">
        <v>21</v>
      </c>
      <c r="AI20" s="38" t="s">
        <v>22</v>
      </c>
      <c r="AJ20" s="38"/>
      <c r="AK20" s="38"/>
      <c r="AL20" s="36"/>
    </row>
    <row r="21" spans="1:38" x14ac:dyDescent="0.2">
      <c r="A21" s="38" t="s">
        <v>24</v>
      </c>
      <c r="B21" s="37">
        <v>38910</v>
      </c>
      <c r="C21" s="42"/>
      <c r="D21" s="38"/>
      <c r="E21" s="38"/>
      <c r="F21" s="38"/>
      <c r="G21" s="37">
        <f t="shared" ref="G21:G26" si="0">B21</f>
        <v>38910</v>
      </c>
      <c r="H21" s="38"/>
      <c r="I21" s="38"/>
      <c r="J21" s="38"/>
      <c r="K21" s="38"/>
      <c r="N21" s="38" t="s">
        <v>24</v>
      </c>
      <c r="O21" s="37">
        <v>39380</v>
      </c>
      <c r="P21" s="42"/>
      <c r="Q21" s="38"/>
      <c r="R21" s="38"/>
      <c r="S21" s="38"/>
      <c r="T21" s="37">
        <f t="shared" ref="T21:T26" si="1">O21</f>
        <v>39380</v>
      </c>
      <c r="U21" s="38"/>
      <c r="V21" s="38"/>
      <c r="W21" s="38"/>
      <c r="X21" s="38"/>
      <c r="Y21" s="36"/>
      <c r="AA21" s="38" t="s">
        <v>24</v>
      </c>
      <c r="AB21" s="37">
        <v>39385</v>
      </c>
      <c r="AC21" s="42"/>
      <c r="AD21" s="38"/>
      <c r="AE21" s="38"/>
      <c r="AF21" s="38"/>
      <c r="AG21" s="37">
        <f t="shared" ref="AG21:AG26" si="2">AB21</f>
        <v>39385</v>
      </c>
      <c r="AH21" s="38"/>
      <c r="AI21" s="38"/>
      <c r="AJ21" s="38"/>
      <c r="AK21" s="38"/>
      <c r="AL21" s="36"/>
    </row>
    <row r="22" spans="1:38" x14ac:dyDescent="0.2">
      <c r="A22" s="38" t="s">
        <v>25</v>
      </c>
      <c r="B22" s="38">
        <v>0</v>
      </c>
      <c r="C22" s="38"/>
      <c r="D22" s="38"/>
      <c r="E22" s="38"/>
      <c r="F22" s="38"/>
      <c r="G22" s="37">
        <f t="shared" si="0"/>
        <v>0</v>
      </c>
      <c r="H22" s="38"/>
      <c r="I22" s="38"/>
      <c r="J22" s="38"/>
      <c r="K22" s="38"/>
      <c r="N22" s="38" t="s">
        <v>26</v>
      </c>
      <c r="O22" s="37">
        <v>2700</v>
      </c>
      <c r="P22" s="38"/>
      <c r="Q22" s="38"/>
      <c r="R22" s="38"/>
      <c r="S22" s="38"/>
      <c r="T22" s="37">
        <f t="shared" si="1"/>
        <v>2700</v>
      </c>
      <c r="U22" s="38"/>
      <c r="V22" s="38"/>
      <c r="W22" s="38"/>
      <c r="X22" s="38"/>
      <c r="Y22" s="36"/>
      <c r="AA22" s="38" t="s">
        <v>26</v>
      </c>
      <c r="AB22" s="37">
        <v>2800</v>
      </c>
      <c r="AC22" s="38"/>
      <c r="AD22" s="38"/>
      <c r="AE22" s="38"/>
      <c r="AF22" s="38"/>
      <c r="AG22" s="37">
        <f t="shared" si="2"/>
        <v>2800</v>
      </c>
      <c r="AH22" s="38"/>
      <c r="AI22" s="38"/>
      <c r="AJ22" s="38"/>
      <c r="AK22" s="38"/>
      <c r="AL22" s="36"/>
    </row>
    <row r="23" spans="1:38" x14ac:dyDescent="0.2">
      <c r="A23" s="38" t="s">
        <v>27</v>
      </c>
      <c r="B23" s="38">
        <v>4500</v>
      </c>
      <c r="C23" s="38"/>
      <c r="D23" s="38"/>
      <c r="E23" s="38"/>
      <c r="F23" s="38"/>
      <c r="G23" s="37">
        <f t="shared" si="0"/>
        <v>4500</v>
      </c>
      <c r="H23" s="38"/>
      <c r="I23" s="38"/>
      <c r="J23" s="38"/>
      <c r="K23" s="38"/>
      <c r="N23" s="38" t="s">
        <v>27</v>
      </c>
      <c r="O23" s="37">
        <v>4500</v>
      </c>
      <c r="P23" s="38"/>
      <c r="Q23" s="38"/>
      <c r="R23" s="38"/>
      <c r="S23" s="38"/>
      <c r="T23" s="37">
        <f t="shared" si="1"/>
        <v>4500</v>
      </c>
      <c r="U23" s="38"/>
      <c r="V23" s="38"/>
      <c r="W23" s="38"/>
      <c r="X23" s="38"/>
      <c r="Y23" s="36"/>
      <c r="AA23" s="38" t="s">
        <v>27</v>
      </c>
      <c r="AB23" s="37">
        <v>4500</v>
      </c>
      <c r="AC23" s="38"/>
      <c r="AD23" s="38"/>
      <c r="AE23" s="38"/>
      <c r="AF23" s="38"/>
      <c r="AG23" s="37">
        <f t="shared" si="2"/>
        <v>4500</v>
      </c>
      <c r="AH23" s="38"/>
      <c r="AI23" s="38"/>
      <c r="AJ23" s="38"/>
      <c r="AK23" s="38"/>
      <c r="AL23" s="36"/>
    </row>
    <row r="24" spans="1:38" x14ac:dyDescent="0.2">
      <c r="A24" s="38" t="s">
        <v>28</v>
      </c>
      <c r="B24" s="38">
        <v>32</v>
      </c>
      <c r="C24" s="38"/>
      <c r="D24" s="38"/>
      <c r="E24" s="38"/>
      <c r="F24" s="38"/>
      <c r="G24" s="37">
        <f t="shared" si="0"/>
        <v>32</v>
      </c>
      <c r="H24" s="38"/>
      <c r="I24" s="38"/>
      <c r="J24" s="38"/>
      <c r="K24" s="38"/>
      <c r="N24" s="38" t="s">
        <v>28</v>
      </c>
      <c r="O24" s="37">
        <v>37</v>
      </c>
      <c r="P24" s="38"/>
      <c r="Q24" s="38"/>
      <c r="R24" s="38"/>
      <c r="S24" s="38"/>
      <c r="T24" s="37">
        <f t="shared" si="1"/>
        <v>37</v>
      </c>
      <c r="U24" s="38"/>
      <c r="V24" s="38"/>
      <c r="W24" s="38"/>
      <c r="X24" s="38"/>
      <c r="Y24" s="36"/>
      <c r="AA24" s="38" t="s">
        <v>28</v>
      </c>
      <c r="AB24" s="37">
        <v>43</v>
      </c>
      <c r="AC24" s="38"/>
      <c r="AD24" s="38"/>
      <c r="AE24" s="38"/>
      <c r="AF24" s="38"/>
      <c r="AG24" s="37">
        <f t="shared" si="2"/>
        <v>43</v>
      </c>
      <c r="AH24" s="38"/>
      <c r="AI24" s="38"/>
      <c r="AJ24" s="38"/>
      <c r="AK24" s="38"/>
      <c r="AL24" s="36"/>
    </row>
    <row r="25" spans="1:38" x14ac:dyDescent="0.2">
      <c r="A25" s="38" t="s">
        <v>26</v>
      </c>
      <c r="B25" s="38">
        <v>2600</v>
      </c>
      <c r="C25" s="38"/>
      <c r="D25" s="38"/>
      <c r="E25" s="38"/>
      <c r="F25" s="38"/>
      <c r="G25" s="37">
        <f t="shared" si="0"/>
        <v>2600</v>
      </c>
      <c r="H25" s="38"/>
      <c r="I25" s="38"/>
      <c r="J25" s="38"/>
      <c r="K25" s="38"/>
      <c r="N25" s="38" t="s">
        <v>25</v>
      </c>
      <c r="O25" s="37">
        <v>0</v>
      </c>
      <c r="P25" s="38"/>
      <c r="Q25" s="38"/>
      <c r="R25" s="38"/>
      <c r="S25" s="38"/>
      <c r="T25" s="37">
        <f t="shared" si="1"/>
        <v>0</v>
      </c>
      <c r="U25" s="38"/>
      <c r="V25" s="38"/>
      <c r="W25" s="38"/>
      <c r="X25" s="38"/>
      <c r="Y25" s="36"/>
      <c r="AA25" s="38" t="s">
        <v>25</v>
      </c>
      <c r="AB25" s="37">
        <v>0</v>
      </c>
      <c r="AC25" s="38"/>
      <c r="AD25" s="38"/>
      <c r="AE25" s="38"/>
      <c r="AF25" s="38"/>
      <c r="AG25" s="37">
        <f t="shared" si="2"/>
        <v>0</v>
      </c>
      <c r="AH25" s="38"/>
      <c r="AI25" s="38"/>
      <c r="AJ25" s="38"/>
      <c r="AK25" s="38"/>
      <c r="AL25" s="36"/>
    </row>
    <row r="26" spans="1:38" x14ac:dyDescent="0.2">
      <c r="A26" s="38" t="s">
        <v>29</v>
      </c>
      <c r="B26" s="38">
        <v>840</v>
      </c>
      <c r="C26" s="38"/>
      <c r="D26" s="38"/>
      <c r="E26" s="38"/>
      <c r="F26" s="38"/>
      <c r="G26" s="37">
        <f t="shared" si="0"/>
        <v>840</v>
      </c>
      <c r="H26" s="38"/>
      <c r="I26" s="38"/>
      <c r="J26" s="38"/>
      <c r="K26" s="38"/>
      <c r="N26" s="38" t="s">
        <v>29</v>
      </c>
      <c r="O26" s="37">
        <v>830.7</v>
      </c>
      <c r="P26" s="38"/>
      <c r="Q26" s="38"/>
      <c r="R26" s="38"/>
      <c r="S26" s="38"/>
      <c r="T26" s="37">
        <f t="shared" si="1"/>
        <v>830.7</v>
      </c>
      <c r="U26" s="38"/>
      <c r="V26" s="38"/>
      <c r="W26" s="38"/>
      <c r="X26" s="38"/>
      <c r="Y26" s="36"/>
      <c r="AA26" s="38" t="s">
        <v>29</v>
      </c>
      <c r="AB26" s="37">
        <v>829.3</v>
      </c>
      <c r="AC26" s="38"/>
      <c r="AD26" s="38"/>
      <c r="AE26" s="38"/>
      <c r="AF26" s="38"/>
      <c r="AG26" s="37">
        <f t="shared" si="2"/>
        <v>829.3</v>
      </c>
      <c r="AH26" s="38"/>
      <c r="AI26" s="38"/>
      <c r="AJ26" s="38"/>
      <c r="AK26" s="38"/>
      <c r="AL26" s="36"/>
    </row>
    <row r="27" spans="1:38" x14ac:dyDescent="0.2">
      <c r="A27" s="43" t="s">
        <v>20</v>
      </c>
      <c r="B27" s="44">
        <f>SUM(B21:B26)</f>
        <v>46882</v>
      </c>
      <c r="C27" s="45">
        <f>SUM(C21:C26)</f>
        <v>0</v>
      </c>
      <c r="D27" s="46">
        <f>SUM(D21:D26)</f>
        <v>0</v>
      </c>
      <c r="E27" s="46">
        <f>SUM(E21:E26)</f>
        <v>0</v>
      </c>
      <c r="F27" s="46"/>
      <c r="G27" s="47">
        <f>SUM(B27:F27)</f>
        <v>46882</v>
      </c>
      <c r="H27" s="47">
        <f>SUM(G21:G26)</f>
        <v>46882</v>
      </c>
      <c r="I27" s="46">
        <f>K8</f>
        <v>110892</v>
      </c>
      <c r="J27" s="47">
        <f>SUM(H27:I27)</f>
        <v>157774</v>
      </c>
      <c r="K27" s="46"/>
      <c r="N27" s="43" t="s">
        <v>20</v>
      </c>
      <c r="O27" s="44">
        <f>SUM(O21:O26)</f>
        <v>47447.7</v>
      </c>
      <c r="P27" s="45">
        <f>SUM(P21:P26)</f>
        <v>0</v>
      </c>
      <c r="Q27" s="46">
        <f>SUM(Q21:Q26)</f>
        <v>0</v>
      </c>
      <c r="R27" s="46">
        <f>SUM(R21:R26)</f>
        <v>0</v>
      </c>
      <c r="S27" s="46"/>
      <c r="T27" s="47">
        <f>SUM(O27:S27)</f>
        <v>47447.7</v>
      </c>
      <c r="U27" s="47">
        <f>SUM(T21:T26)</f>
        <v>47447.7</v>
      </c>
      <c r="V27" s="46">
        <f>X8</f>
        <v>101628.5</v>
      </c>
      <c r="W27" s="47">
        <f>SUM(U27:V27)</f>
        <v>149076.20000000001</v>
      </c>
      <c r="X27" s="46"/>
      <c r="Y27" s="36"/>
      <c r="AA27" s="43" t="s">
        <v>20</v>
      </c>
      <c r="AB27" s="48">
        <f>SUM(AB21:AB26)</f>
        <v>47557.3</v>
      </c>
      <c r="AC27" s="45">
        <f>SUM(AC21:AC26)</f>
        <v>0</v>
      </c>
      <c r="AD27" s="46">
        <f>SUM(AD21:AD26)</f>
        <v>0</v>
      </c>
      <c r="AE27" s="46">
        <f>SUM(AE21:AE26)</f>
        <v>0</v>
      </c>
      <c r="AF27" s="46"/>
      <c r="AG27" s="47">
        <f>SUM(AB27:AF27)</f>
        <v>47557.3</v>
      </c>
      <c r="AH27" s="47">
        <f>SUM(AG21:AG26)</f>
        <v>47557.3</v>
      </c>
      <c r="AI27" s="46">
        <f>AK8</f>
        <v>109733.5</v>
      </c>
      <c r="AJ27" s="47">
        <f>SUM(AH27:AI27)</f>
        <v>157290.79999999999</v>
      </c>
      <c r="AK27" s="46"/>
      <c r="AL27" s="36"/>
    </row>
    <row r="28" spans="1:38" ht="12" hidden="1" customHeight="1" x14ac:dyDescent="0.2">
      <c r="A28" s="49"/>
      <c r="B28" s="50"/>
      <c r="C28" s="51"/>
      <c r="D28" s="52"/>
      <c r="E28" s="52"/>
      <c r="F28" s="52"/>
      <c r="G28" s="52"/>
      <c r="H28" s="52"/>
      <c r="I28" s="52"/>
      <c r="J28" s="52"/>
      <c r="K28" s="52"/>
      <c r="N28" s="53"/>
      <c r="O28" s="54"/>
      <c r="P28" s="55"/>
      <c r="Q28" s="38"/>
      <c r="R28" s="38"/>
      <c r="S28" s="38"/>
      <c r="T28" s="38"/>
      <c r="U28" s="38"/>
      <c r="V28" s="38"/>
      <c r="W28" s="38"/>
      <c r="X28" s="38"/>
      <c r="Y28" s="36"/>
      <c r="AA28" s="53"/>
      <c r="AB28" s="54"/>
      <c r="AC28" s="55"/>
      <c r="AD28" s="38"/>
      <c r="AE28" s="38"/>
      <c r="AF28" s="38"/>
      <c r="AG28" s="38"/>
      <c r="AH28" s="38"/>
      <c r="AI28" s="38"/>
      <c r="AJ28" s="38"/>
      <c r="AK28" s="38"/>
      <c r="AL28" s="36"/>
    </row>
    <row r="29" spans="1:38" ht="18.75" customHeight="1" x14ac:dyDescent="0.2">
      <c r="A29" s="56" t="s">
        <v>30</v>
      </c>
      <c r="B29" s="57"/>
      <c r="C29" s="12"/>
      <c r="D29" s="12"/>
      <c r="E29" s="12"/>
      <c r="F29" s="12"/>
      <c r="G29" s="12"/>
      <c r="H29" s="12"/>
      <c r="I29" s="12"/>
      <c r="J29" s="12"/>
      <c r="K29" s="12"/>
      <c r="N29" s="56" t="s">
        <v>30</v>
      </c>
      <c r="O29" s="50"/>
      <c r="P29" s="55"/>
      <c r="Q29" s="38"/>
      <c r="R29" s="38"/>
      <c r="S29" s="38"/>
      <c r="T29" s="38"/>
      <c r="U29" s="38"/>
      <c r="V29" s="38"/>
      <c r="W29" s="38"/>
      <c r="X29" s="38"/>
      <c r="Y29" s="36"/>
      <c r="AA29" s="56" t="s">
        <v>30</v>
      </c>
      <c r="AB29" s="50"/>
      <c r="AC29" s="55"/>
      <c r="AD29" s="38"/>
      <c r="AE29" s="38"/>
      <c r="AF29" s="38"/>
      <c r="AG29" s="38"/>
      <c r="AH29" s="38"/>
      <c r="AI29" s="38"/>
      <c r="AJ29" s="38"/>
      <c r="AK29" s="38"/>
      <c r="AL29" s="36"/>
    </row>
    <row r="30" spans="1:38" ht="45.75" customHeight="1" thickBot="1" x14ac:dyDescent="0.25">
      <c r="A30" s="58" t="s">
        <v>31</v>
      </c>
      <c r="B30" s="37">
        <v>58237.599999999999</v>
      </c>
      <c r="C30" s="38"/>
      <c r="D30" s="37">
        <v>22.5</v>
      </c>
      <c r="E30" s="37">
        <f>B30+D30</f>
        <v>58260.1</v>
      </c>
      <c r="F30" s="38"/>
      <c r="G30" s="38"/>
      <c r="H30" s="59"/>
      <c r="I30" s="38"/>
      <c r="J30" s="38"/>
      <c r="K30" s="38"/>
      <c r="L30" s="60">
        <f>B30</f>
        <v>58237.599999999999</v>
      </c>
      <c r="N30" s="61" t="s">
        <v>31</v>
      </c>
      <c r="O30" s="62">
        <v>38186.400000000001</v>
      </c>
      <c r="P30" s="55">
        <v>18.600000000000001</v>
      </c>
      <c r="Q30" s="37">
        <f>O30+P30</f>
        <v>38205</v>
      </c>
      <c r="R30" s="38"/>
      <c r="S30" s="38"/>
      <c r="T30" s="38"/>
      <c r="U30" s="38"/>
      <c r="V30" s="38"/>
      <c r="W30" s="38"/>
      <c r="X30" s="38"/>
      <c r="Y30" s="60">
        <f>O30</f>
        <v>38186.400000000001</v>
      </c>
      <c r="AA30" s="61" t="s">
        <v>31</v>
      </c>
      <c r="AB30" s="62">
        <v>37954.5</v>
      </c>
      <c r="AC30" s="55">
        <v>19.100000000000001</v>
      </c>
      <c r="AD30" s="37">
        <f>AB30+AC30</f>
        <v>37973.599999999999</v>
      </c>
      <c r="AE30" s="38"/>
      <c r="AF30" s="38"/>
      <c r="AG30" s="38"/>
      <c r="AH30" s="38"/>
      <c r="AI30" s="38"/>
      <c r="AJ30" s="38"/>
      <c r="AK30" s="38"/>
      <c r="AL30" s="60">
        <f>AB30</f>
        <v>37954.5</v>
      </c>
    </row>
    <row r="31" spans="1:38" ht="16.5" customHeight="1" thickBot="1" x14ac:dyDescent="0.25">
      <c r="A31" s="63" t="s">
        <v>32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4">
        <f>L15-K10-K12+K18</f>
        <v>70070.649999999994</v>
      </c>
      <c r="N31" s="63" t="s">
        <v>32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30">
        <f>Y15-X10-X12+X18</f>
        <v>49367.115000000005</v>
      </c>
      <c r="AA31" s="63" t="s">
        <v>32</v>
      </c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30">
        <f>AL15-AK10-AK12+AK18</f>
        <v>49751.31</v>
      </c>
    </row>
    <row r="32" spans="1:38" x14ac:dyDescent="0.2">
      <c r="B32" s="65"/>
      <c r="L32" s="1">
        <v>70070.7</v>
      </c>
      <c r="O32" s="65"/>
      <c r="Y32" s="1">
        <v>49367.1</v>
      </c>
      <c r="AB32" s="65"/>
      <c r="AL32" s="1">
        <v>49751.3</v>
      </c>
    </row>
  </sheetData>
  <mergeCells count="12">
    <mergeCell ref="A12:J12"/>
    <mergeCell ref="N12:W12"/>
    <mergeCell ref="AA12:AJ12"/>
    <mergeCell ref="A31:K31"/>
    <mergeCell ref="N31:X31"/>
    <mergeCell ref="AA31:AK31"/>
    <mergeCell ref="A5:J5"/>
    <mergeCell ref="N5:W5"/>
    <mergeCell ref="AA5:AJ5"/>
    <mergeCell ref="A10:J10"/>
    <mergeCell ref="N10:W10"/>
    <mergeCell ref="AA10:AJ10"/>
  </mergeCells>
  <pageMargins left="1.1811023622047245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opLeftCell="K1" zoomScale="70" zoomScaleNormal="70" workbookViewId="0">
      <selection activeCell="AG1" sqref="AG1:AI1"/>
    </sheetView>
  </sheetViews>
  <sheetFormatPr defaultRowHeight="12.75" x14ac:dyDescent="0.25"/>
  <cols>
    <col min="1" max="1" width="9.28515625" style="66" bestFit="1" customWidth="1"/>
    <col min="2" max="2" width="31.5703125" style="67" customWidth="1"/>
    <col min="3" max="3" width="15.85546875" style="67" customWidth="1"/>
    <col min="4" max="4" width="14.28515625" style="68" customWidth="1"/>
    <col min="5" max="5" width="16.28515625" style="69" bestFit="1" customWidth="1"/>
    <col min="6" max="6" width="15.28515625" style="69" customWidth="1"/>
    <col min="7" max="9" width="11.5703125" style="69" bestFit="1" customWidth="1"/>
    <col min="10" max="10" width="15" style="69" customWidth="1"/>
    <col min="11" max="11" width="13.28515625" style="70" customWidth="1"/>
    <col min="12" max="12" width="13.42578125" style="69" customWidth="1"/>
    <col min="13" max="15" width="11.5703125" style="69" bestFit="1" customWidth="1"/>
    <col min="16" max="16" width="16.28515625" style="69" customWidth="1"/>
    <col min="17" max="17" width="14.140625" style="69" customWidth="1"/>
    <col min="18" max="20" width="11.5703125" style="66" bestFit="1" customWidth="1"/>
    <col min="21" max="21" width="18.42578125" style="66" bestFit="1" customWidth="1"/>
    <col min="22" max="22" width="13.7109375" style="66" customWidth="1"/>
    <col min="23" max="23" width="14" style="66" customWidth="1"/>
    <col min="24" max="26" width="11.5703125" style="66" bestFit="1" customWidth="1"/>
    <col min="27" max="29" width="12.5703125" style="66" bestFit="1" customWidth="1"/>
    <col min="30" max="30" width="12.7109375" style="66" customWidth="1"/>
    <col min="31" max="31" width="13.42578125" style="66" customWidth="1"/>
    <col min="32" max="32" width="11.7109375" style="66" customWidth="1"/>
    <col min="33" max="33" width="16" style="66" customWidth="1"/>
    <col min="34" max="34" width="14.140625" style="66" customWidth="1"/>
    <col min="35" max="35" width="15" style="66" customWidth="1"/>
    <col min="36" max="36" width="12.140625" style="66" customWidth="1"/>
    <col min="37" max="37" width="24.7109375" style="66" customWidth="1"/>
    <col min="38" max="38" width="19.7109375" style="66" customWidth="1"/>
    <col min="39" max="269" width="9.140625" style="66"/>
    <col min="270" max="270" width="18.140625" style="66" customWidth="1"/>
    <col min="271" max="271" width="0" style="66" hidden="1" customWidth="1"/>
    <col min="272" max="272" width="25.85546875" style="66" customWidth="1"/>
    <col min="273" max="273" width="31.5703125" style="66" customWidth="1"/>
    <col min="274" max="274" width="13.140625" style="66" bestFit="1" customWidth="1"/>
    <col min="275" max="275" width="17.42578125" style="66" customWidth="1"/>
    <col min="276" max="276" width="18.42578125" style="66" customWidth="1"/>
    <col min="277" max="277" width="11.7109375" style="66" customWidth="1"/>
    <col min="278" max="278" width="11.85546875" style="66" customWidth="1"/>
    <col min="279" max="279" width="13.42578125" style="66" customWidth="1"/>
    <col min="280" max="280" width="13.140625" style="66" bestFit="1" customWidth="1"/>
    <col min="281" max="281" width="15" style="66" customWidth="1"/>
    <col min="282" max="282" width="15.5703125" style="66" customWidth="1"/>
    <col min="283" max="283" width="15.28515625" style="66" customWidth="1"/>
    <col min="284" max="284" width="13.42578125" style="66" customWidth="1"/>
    <col min="285" max="285" width="15.5703125" style="66" customWidth="1"/>
    <col min="286" max="525" width="9.140625" style="66"/>
    <col min="526" max="526" width="18.140625" style="66" customWidth="1"/>
    <col min="527" max="527" width="0" style="66" hidden="1" customWidth="1"/>
    <col min="528" max="528" width="25.85546875" style="66" customWidth="1"/>
    <col min="529" max="529" width="31.5703125" style="66" customWidth="1"/>
    <col min="530" max="530" width="13.140625" style="66" bestFit="1" customWidth="1"/>
    <col min="531" max="531" width="17.42578125" style="66" customWidth="1"/>
    <col min="532" max="532" width="18.42578125" style="66" customWidth="1"/>
    <col min="533" max="533" width="11.7109375" style="66" customWidth="1"/>
    <col min="534" max="534" width="11.85546875" style="66" customWidth="1"/>
    <col min="535" max="535" width="13.42578125" style="66" customWidth="1"/>
    <col min="536" max="536" width="13.140625" style="66" bestFit="1" customWidth="1"/>
    <col min="537" max="537" width="15" style="66" customWidth="1"/>
    <col min="538" max="538" width="15.5703125" style="66" customWidth="1"/>
    <col min="539" max="539" width="15.28515625" style="66" customWidth="1"/>
    <col min="540" max="540" width="13.42578125" style="66" customWidth="1"/>
    <col min="541" max="541" width="15.5703125" style="66" customWidth="1"/>
    <col min="542" max="781" width="9.140625" style="66"/>
    <col min="782" max="782" width="18.140625" style="66" customWidth="1"/>
    <col min="783" max="783" width="0" style="66" hidden="1" customWidth="1"/>
    <col min="784" max="784" width="25.85546875" style="66" customWidth="1"/>
    <col min="785" max="785" width="31.5703125" style="66" customWidth="1"/>
    <col min="786" max="786" width="13.140625" style="66" bestFit="1" customWidth="1"/>
    <col min="787" max="787" width="17.42578125" style="66" customWidth="1"/>
    <col min="788" max="788" width="18.42578125" style="66" customWidth="1"/>
    <col min="789" max="789" width="11.7109375" style="66" customWidth="1"/>
    <col min="790" max="790" width="11.85546875" style="66" customWidth="1"/>
    <col min="791" max="791" width="13.42578125" style="66" customWidth="1"/>
    <col min="792" max="792" width="13.140625" style="66" bestFit="1" customWidth="1"/>
    <col min="793" max="793" width="15" style="66" customWidth="1"/>
    <col min="794" max="794" width="15.5703125" style="66" customWidth="1"/>
    <col min="795" max="795" width="15.28515625" style="66" customWidth="1"/>
    <col min="796" max="796" width="13.42578125" style="66" customWidth="1"/>
    <col min="797" max="797" width="15.5703125" style="66" customWidth="1"/>
    <col min="798" max="1037" width="9.140625" style="66"/>
    <col min="1038" max="1038" width="18.140625" style="66" customWidth="1"/>
    <col min="1039" max="1039" width="0" style="66" hidden="1" customWidth="1"/>
    <col min="1040" max="1040" width="25.85546875" style="66" customWidth="1"/>
    <col min="1041" max="1041" width="31.5703125" style="66" customWidth="1"/>
    <col min="1042" max="1042" width="13.140625" style="66" bestFit="1" customWidth="1"/>
    <col min="1043" max="1043" width="17.42578125" style="66" customWidth="1"/>
    <col min="1044" max="1044" width="18.42578125" style="66" customWidth="1"/>
    <col min="1045" max="1045" width="11.7109375" style="66" customWidth="1"/>
    <col min="1046" max="1046" width="11.85546875" style="66" customWidth="1"/>
    <col min="1047" max="1047" width="13.42578125" style="66" customWidth="1"/>
    <col min="1048" max="1048" width="13.140625" style="66" bestFit="1" customWidth="1"/>
    <col min="1049" max="1049" width="15" style="66" customWidth="1"/>
    <col min="1050" max="1050" width="15.5703125" style="66" customWidth="1"/>
    <col min="1051" max="1051" width="15.28515625" style="66" customWidth="1"/>
    <col min="1052" max="1052" width="13.42578125" style="66" customWidth="1"/>
    <col min="1053" max="1053" width="15.5703125" style="66" customWidth="1"/>
    <col min="1054" max="1293" width="9.140625" style="66"/>
    <col min="1294" max="1294" width="18.140625" style="66" customWidth="1"/>
    <col min="1295" max="1295" width="0" style="66" hidden="1" customWidth="1"/>
    <col min="1296" max="1296" width="25.85546875" style="66" customWidth="1"/>
    <col min="1297" max="1297" width="31.5703125" style="66" customWidth="1"/>
    <col min="1298" max="1298" width="13.140625" style="66" bestFit="1" customWidth="1"/>
    <col min="1299" max="1299" width="17.42578125" style="66" customWidth="1"/>
    <col min="1300" max="1300" width="18.42578125" style="66" customWidth="1"/>
    <col min="1301" max="1301" width="11.7109375" style="66" customWidth="1"/>
    <col min="1302" max="1302" width="11.85546875" style="66" customWidth="1"/>
    <col min="1303" max="1303" width="13.42578125" style="66" customWidth="1"/>
    <col min="1304" max="1304" width="13.140625" style="66" bestFit="1" customWidth="1"/>
    <col min="1305" max="1305" width="15" style="66" customWidth="1"/>
    <col min="1306" max="1306" width="15.5703125" style="66" customWidth="1"/>
    <col min="1307" max="1307" width="15.28515625" style="66" customWidth="1"/>
    <col min="1308" max="1308" width="13.42578125" style="66" customWidth="1"/>
    <col min="1309" max="1309" width="15.5703125" style="66" customWidth="1"/>
    <col min="1310" max="1549" width="9.140625" style="66"/>
    <col min="1550" max="1550" width="18.140625" style="66" customWidth="1"/>
    <col min="1551" max="1551" width="0" style="66" hidden="1" customWidth="1"/>
    <col min="1552" max="1552" width="25.85546875" style="66" customWidth="1"/>
    <col min="1553" max="1553" width="31.5703125" style="66" customWidth="1"/>
    <col min="1554" max="1554" width="13.140625" style="66" bestFit="1" customWidth="1"/>
    <col min="1555" max="1555" width="17.42578125" style="66" customWidth="1"/>
    <col min="1556" max="1556" width="18.42578125" style="66" customWidth="1"/>
    <col min="1557" max="1557" width="11.7109375" style="66" customWidth="1"/>
    <col min="1558" max="1558" width="11.85546875" style="66" customWidth="1"/>
    <col min="1559" max="1559" width="13.42578125" style="66" customWidth="1"/>
    <col min="1560" max="1560" width="13.140625" style="66" bestFit="1" customWidth="1"/>
    <col min="1561" max="1561" width="15" style="66" customWidth="1"/>
    <col min="1562" max="1562" width="15.5703125" style="66" customWidth="1"/>
    <col min="1563" max="1563" width="15.28515625" style="66" customWidth="1"/>
    <col min="1564" max="1564" width="13.42578125" style="66" customWidth="1"/>
    <col min="1565" max="1565" width="15.5703125" style="66" customWidth="1"/>
    <col min="1566" max="1805" width="9.140625" style="66"/>
    <col min="1806" max="1806" width="18.140625" style="66" customWidth="1"/>
    <col min="1807" max="1807" width="0" style="66" hidden="1" customWidth="1"/>
    <col min="1808" max="1808" width="25.85546875" style="66" customWidth="1"/>
    <col min="1809" max="1809" width="31.5703125" style="66" customWidth="1"/>
    <col min="1810" max="1810" width="13.140625" style="66" bestFit="1" customWidth="1"/>
    <col min="1811" max="1811" width="17.42578125" style="66" customWidth="1"/>
    <col min="1812" max="1812" width="18.42578125" style="66" customWidth="1"/>
    <col min="1813" max="1813" width="11.7109375" style="66" customWidth="1"/>
    <col min="1814" max="1814" width="11.85546875" style="66" customWidth="1"/>
    <col min="1815" max="1815" width="13.42578125" style="66" customWidth="1"/>
    <col min="1816" max="1816" width="13.140625" style="66" bestFit="1" customWidth="1"/>
    <col min="1817" max="1817" width="15" style="66" customWidth="1"/>
    <col min="1818" max="1818" width="15.5703125" style="66" customWidth="1"/>
    <col min="1819" max="1819" width="15.28515625" style="66" customWidth="1"/>
    <col min="1820" max="1820" width="13.42578125" style="66" customWidth="1"/>
    <col min="1821" max="1821" width="15.5703125" style="66" customWidth="1"/>
    <col min="1822" max="2061" width="9.140625" style="66"/>
    <col min="2062" max="2062" width="18.140625" style="66" customWidth="1"/>
    <col min="2063" max="2063" width="0" style="66" hidden="1" customWidth="1"/>
    <col min="2064" max="2064" width="25.85546875" style="66" customWidth="1"/>
    <col min="2065" max="2065" width="31.5703125" style="66" customWidth="1"/>
    <col min="2066" max="2066" width="13.140625" style="66" bestFit="1" customWidth="1"/>
    <col min="2067" max="2067" width="17.42578125" style="66" customWidth="1"/>
    <col min="2068" max="2068" width="18.42578125" style="66" customWidth="1"/>
    <col min="2069" max="2069" width="11.7109375" style="66" customWidth="1"/>
    <col min="2070" max="2070" width="11.85546875" style="66" customWidth="1"/>
    <col min="2071" max="2071" width="13.42578125" style="66" customWidth="1"/>
    <col min="2072" max="2072" width="13.140625" style="66" bestFit="1" customWidth="1"/>
    <col min="2073" max="2073" width="15" style="66" customWidth="1"/>
    <col min="2074" max="2074" width="15.5703125" style="66" customWidth="1"/>
    <col min="2075" max="2075" width="15.28515625" style="66" customWidth="1"/>
    <col min="2076" max="2076" width="13.42578125" style="66" customWidth="1"/>
    <col min="2077" max="2077" width="15.5703125" style="66" customWidth="1"/>
    <col min="2078" max="2317" width="9.140625" style="66"/>
    <col min="2318" max="2318" width="18.140625" style="66" customWidth="1"/>
    <col min="2319" max="2319" width="0" style="66" hidden="1" customWidth="1"/>
    <col min="2320" max="2320" width="25.85546875" style="66" customWidth="1"/>
    <col min="2321" max="2321" width="31.5703125" style="66" customWidth="1"/>
    <col min="2322" max="2322" width="13.140625" style="66" bestFit="1" customWidth="1"/>
    <col min="2323" max="2323" width="17.42578125" style="66" customWidth="1"/>
    <col min="2324" max="2324" width="18.42578125" style="66" customWidth="1"/>
    <col min="2325" max="2325" width="11.7109375" style="66" customWidth="1"/>
    <col min="2326" max="2326" width="11.85546875" style="66" customWidth="1"/>
    <col min="2327" max="2327" width="13.42578125" style="66" customWidth="1"/>
    <col min="2328" max="2328" width="13.140625" style="66" bestFit="1" customWidth="1"/>
    <col min="2329" max="2329" width="15" style="66" customWidth="1"/>
    <col min="2330" max="2330" width="15.5703125" style="66" customWidth="1"/>
    <col min="2331" max="2331" width="15.28515625" style="66" customWidth="1"/>
    <col min="2332" max="2332" width="13.42578125" style="66" customWidth="1"/>
    <col min="2333" max="2333" width="15.5703125" style="66" customWidth="1"/>
    <col min="2334" max="2573" width="9.140625" style="66"/>
    <col min="2574" max="2574" width="18.140625" style="66" customWidth="1"/>
    <col min="2575" max="2575" width="0" style="66" hidden="1" customWidth="1"/>
    <col min="2576" max="2576" width="25.85546875" style="66" customWidth="1"/>
    <col min="2577" max="2577" width="31.5703125" style="66" customWidth="1"/>
    <col min="2578" max="2578" width="13.140625" style="66" bestFit="1" customWidth="1"/>
    <col min="2579" max="2579" width="17.42578125" style="66" customWidth="1"/>
    <col min="2580" max="2580" width="18.42578125" style="66" customWidth="1"/>
    <col min="2581" max="2581" width="11.7109375" style="66" customWidth="1"/>
    <col min="2582" max="2582" width="11.85546875" style="66" customWidth="1"/>
    <col min="2583" max="2583" width="13.42578125" style="66" customWidth="1"/>
    <col min="2584" max="2584" width="13.140625" style="66" bestFit="1" customWidth="1"/>
    <col min="2585" max="2585" width="15" style="66" customWidth="1"/>
    <col min="2586" max="2586" width="15.5703125" style="66" customWidth="1"/>
    <col min="2587" max="2587" width="15.28515625" style="66" customWidth="1"/>
    <col min="2588" max="2588" width="13.42578125" style="66" customWidth="1"/>
    <col min="2589" max="2589" width="15.5703125" style="66" customWidth="1"/>
    <col min="2590" max="2829" width="9.140625" style="66"/>
    <col min="2830" max="2830" width="18.140625" style="66" customWidth="1"/>
    <col min="2831" max="2831" width="0" style="66" hidden="1" customWidth="1"/>
    <col min="2832" max="2832" width="25.85546875" style="66" customWidth="1"/>
    <col min="2833" max="2833" width="31.5703125" style="66" customWidth="1"/>
    <col min="2834" max="2834" width="13.140625" style="66" bestFit="1" customWidth="1"/>
    <col min="2835" max="2835" width="17.42578125" style="66" customWidth="1"/>
    <col min="2836" max="2836" width="18.42578125" style="66" customWidth="1"/>
    <col min="2837" max="2837" width="11.7109375" style="66" customWidth="1"/>
    <col min="2838" max="2838" width="11.85546875" style="66" customWidth="1"/>
    <col min="2839" max="2839" width="13.42578125" style="66" customWidth="1"/>
    <col min="2840" max="2840" width="13.140625" style="66" bestFit="1" customWidth="1"/>
    <col min="2841" max="2841" width="15" style="66" customWidth="1"/>
    <col min="2842" max="2842" width="15.5703125" style="66" customWidth="1"/>
    <col min="2843" max="2843" width="15.28515625" style="66" customWidth="1"/>
    <col min="2844" max="2844" width="13.42578125" style="66" customWidth="1"/>
    <col min="2845" max="2845" width="15.5703125" style="66" customWidth="1"/>
    <col min="2846" max="3085" width="9.140625" style="66"/>
    <col min="3086" max="3086" width="18.140625" style="66" customWidth="1"/>
    <col min="3087" max="3087" width="0" style="66" hidden="1" customWidth="1"/>
    <col min="3088" max="3088" width="25.85546875" style="66" customWidth="1"/>
    <col min="3089" max="3089" width="31.5703125" style="66" customWidth="1"/>
    <col min="3090" max="3090" width="13.140625" style="66" bestFit="1" customWidth="1"/>
    <col min="3091" max="3091" width="17.42578125" style="66" customWidth="1"/>
    <col min="3092" max="3092" width="18.42578125" style="66" customWidth="1"/>
    <col min="3093" max="3093" width="11.7109375" style="66" customWidth="1"/>
    <col min="3094" max="3094" width="11.85546875" style="66" customWidth="1"/>
    <col min="3095" max="3095" width="13.42578125" style="66" customWidth="1"/>
    <col min="3096" max="3096" width="13.140625" style="66" bestFit="1" customWidth="1"/>
    <col min="3097" max="3097" width="15" style="66" customWidth="1"/>
    <col min="3098" max="3098" width="15.5703125" style="66" customWidth="1"/>
    <col min="3099" max="3099" width="15.28515625" style="66" customWidth="1"/>
    <col min="3100" max="3100" width="13.42578125" style="66" customWidth="1"/>
    <col min="3101" max="3101" width="15.5703125" style="66" customWidth="1"/>
    <col min="3102" max="3341" width="9.140625" style="66"/>
    <col min="3342" max="3342" width="18.140625" style="66" customWidth="1"/>
    <col min="3343" max="3343" width="0" style="66" hidden="1" customWidth="1"/>
    <col min="3344" max="3344" width="25.85546875" style="66" customWidth="1"/>
    <col min="3345" max="3345" width="31.5703125" style="66" customWidth="1"/>
    <col min="3346" max="3346" width="13.140625" style="66" bestFit="1" customWidth="1"/>
    <col min="3347" max="3347" width="17.42578125" style="66" customWidth="1"/>
    <col min="3348" max="3348" width="18.42578125" style="66" customWidth="1"/>
    <col min="3349" max="3349" width="11.7109375" style="66" customWidth="1"/>
    <col min="3350" max="3350" width="11.85546875" style="66" customWidth="1"/>
    <col min="3351" max="3351" width="13.42578125" style="66" customWidth="1"/>
    <col min="3352" max="3352" width="13.140625" style="66" bestFit="1" customWidth="1"/>
    <col min="3353" max="3353" width="15" style="66" customWidth="1"/>
    <col min="3354" max="3354" width="15.5703125" style="66" customWidth="1"/>
    <col min="3355" max="3355" width="15.28515625" style="66" customWidth="1"/>
    <col min="3356" max="3356" width="13.42578125" style="66" customWidth="1"/>
    <col min="3357" max="3357" width="15.5703125" style="66" customWidth="1"/>
    <col min="3358" max="3597" width="9.140625" style="66"/>
    <col min="3598" max="3598" width="18.140625" style="66" customWidth="1"/>
    <col min="3599" max="3599" width="0" style="66" hidden="1" customWidth="1"/>
    <col min="3600" max="3600" width="25.85546875" style="66" customWidth="1"/>
    <col min="3601" max="3601" width="31.5703125" style="66" customWidth="1"/>
    <col min="3602" max="3602" width="13.140625" style="66" bestFit="1" customWidth="1"/>
    <col min="3603" max="3603" width="17.42578125" style="66" customWidth="1"/>
    <col min="3604" max="3604" width="18.42578125" style="66" customWidth="1"/>
    <col min="3605" max="3605" width="11.7109375" style="66" customWidth="1"/>
    <col min="3606" max="3606" width="11.85546875" style="66" customWidth="1"/>
    <col min="3607" max="3607" width="13.42578125" style="66" customWidth="1"/>
    <col min="3608" max="3608" width="13.140625" style="66" bestFit="1" customWidth="1"/>
    <col min="3609" max="3609" width="15" style="66" customWidth="1"/>
    <col min="3610" max="3610" width="15.5703125" style="66" customWidth="1"/>
    <col min="3611" max="3611" width="15.28515625" style="66" customWidth="1"/>
    <col min="3612" max="3612" width="13.42578125" style="66" customWidth="1"/>
    <col min="3613" max="3613" width="15.5703125" style="66" customWidth="1"/>
    <col min="3614" max="3853" width="9.140625" style="66"/>
    <col min="3854" max="3854" width="18.140625" style="66" customWidth="1"/>
    <col min="3855" max="3855" width="0" style="66" hidden="1" customWidth="1"/>
    <col min="3856" max="3856" width="25.85546875" style="66" customWidth="1"/>
    <col min="3857" max="3857" width="31.5703125" style="66" customWidth="1"/>
    <col min="3858" max="3858" width="13.140625" style="66" bestFit="1" customWidth="1"/>
    <col min="3859" max="3859" width="17.42578125" style="66" customWidth="1"/>
    <col min="3860" max="3860" width="18.42578125" style="66" customWidth="1"/>
    <col min="3861" max="3861" width="11.7109375" style="66" customWidth="1"/>
    <col min="3862" max="3862" width="11.85546875" style="66" customWidth="1"/>
    <col min="3863" max="3863" width="13.42578125" style="66" customWidth="1"/>
    <col min="3864" max="3864" width="13.140625" style="66" bestFit="1" customWidth="1"/>
    <col min="3865" max="3865" width="15" style="66" customWidth="1"/>
    <col min="3866" max="3866" width="15.5703125" style="66" customWidth="1"/>
    <col min="3867" max="3867" width="15.28515625" style="66" customWidth="1"/>
    <col min="3868" max="3868" width="13.42578125" style="66" customWidth="1"/>
    <col min="3869" max="3869" width="15.5703125" style="66" customWidth="1"/>
    <col min="3870" max="4109" width="9.140625" style="66"/>
    <col min="4110" max="4110" width="18.140625" style="66" customWidth="1"/>
    <col min="4111" max="4111" width="0" style="66" hidden="1" customWidth="1"/>
    <col min="4112" max="4112" width="25.85546875" style="66" customWidth="1"/>
    <col min="4113" max="4113" width="31.5703125" style="66" customWidth="1"/>
    <col min="4114" max="4114" width="13.140625" style="66" bestFit="1" customWidth="1"/>
    <col min="4115" max="4115" width="17.42578125" style="66" customWidth="1"/>
    <col min="4116" max="4116" width="18.42578125" style="66" customWidth="1"/>
    <col min="4117" max="4117" width="11.7109375" style="66" customWidth="1"/>
    <col min="4118" max="4118" width="11.85546875" style="66" customWidth="1"/>
    <col min="4119" max="4119" width="13.42578125" style="66" customWidth="1"/>
    <col min="4120" max="4120" width="13.140625" style="66" bestFit="1" customWidth="1"/>
    <col min="4121" max="4121" width="15" style="66" customWidth="1"/>
    <col min="4122" max="4122" width="15.5703125" style="66" customWidth="1"/>
    <col min="4123" max="4123" width="15.28515625" style="66" customWidth="1"/>
    <col min="4124" max="4124" width="13.42578125" style="66" customWidth="1"/>
    <col min="4125" max="4125" width="15.5703125" style="66" customWidth="1"/>
    <col min="4126" max="4365" width="9.140625" style="66"/>
    <col min="4366" max="4366" width="18.140625" style="66" customWidth="1"/>
    <col min="4367" max="4367" width="0" style="66" hidden="1" customWidth="1"/>
    <col min="4368" max="4368" width="25.85546875" style="66" customWidth="1"/>
    <col min="4369" max="4369" width="31.5703125" style="66" customWidth="1"/>
    <col min="4370" max="4370" width="13.140625" style="66" bestFit="1" customWidth="1"/>
    <col min="4371" max="4371" width="17.42578125" style="66" customWidth="1"/>
    <col min="4372" max="4372" width="18.42578125" style="66" customWidth="1"/>
    <col min="4373" max="4373" width="11.7109375" style="66" customWidth="1"/>
    <col min="4374" max="4374" width="11.85546875" style="66" customWidth="1"/>
    <col min="4375" max="4375" width="13.42578125" style="66" customWidth="1"/>
    <col min="4376" max="4376" width="13.140625" style="66" bestFit="1" customWidth="1"/>
    <col min="4377" max="4377" width="15" style="66" customWidth="1"/>
    <col min="4378" max="4378" width="15.5703125" style="66" customWidth="1"/>
    <col min="4379" max="4379" width="15.28515625" style="66" customWidth="1"/>
    <col min="4380" max="4380" width="13.42578125" style="66" customWidth="1"/>
    <col min="4381" max="4381" width="15.5703125" style="66" customWidth="1"/>
    <col min="4382" max="4621" width="9.140625" style="66"/>
    <col min="4622" max="4622" width="18.140625" style="66" customWidth="1"/>
    <col min="4623" max="4623" width="0" style="66" hidden="1" customWidth="1"/>
    <col min="4624" max="4624" width="25.85546875" style="66" customWidth="1"/>
    <col min="4625" max="4625" width="31.5703125" style="66" customWidth="1"/>
    <col min="4626" max="4626" width="13.140625" style="66" bestFit="1" customWidth="1"/>
    <col min="4627" max="4627" width="17.42578125" style="66" customWidth="1"/>
    <col min="4628" max="4628" width="18.42578125" style="66" customWidth="1"/>
    <col min="4629" max="4629" width="11.7109375" style="66" customWidth="1"/>
    <col min="4630" max="4630" width="11.85546875" style="66" customWidth="1"/>
    <col min="4631" max="4631" width="13.42578125" style="66" customWidth="1"/>
    <col min="4632" max="4632" width="13.140625" style="66" bestFit="1" customWidth="1"/>
    <col min="4633" max="4633" width="15" style="66" customWidth="1"/>
    <col min="4634" max="4634" width="15.5703125" style="66" customWidth="1"/>
    <col min="4635" max="4635" width="15.28515625" style="66" customWidth="1"/>
    <col min="4636" max="4636" width="13.42578125" style="66" customWidth="1"/>
    <col min="4637" max="4637" width="15.5703125" style="66" customWidth="1"/>
    <col min="4638" max="4877" width="9.140625" style="66"/>
    <col min="4878" max="4878" width="18.140625" style="66" customWidth="1"/>
    <col min="4879" max="4879" width="0" style="66" hidden="1" customWidth="1"/>
    <col min="4880" max="4880" width="25.85546875" style="66" customWidth="1"/>
    <col min="4881" max="4881" width="31.5703125" style="66" customWidth="1"/>
    <col min="4882" max="4882" width="13.140625" style="66" bestFit="1" customWidth="1"/>
    <col min="4883" max="4883" width="17.42578125" style="66" customWidth="1"/>
    <col min="4884" max="4884" width="18.42578125" style="66" customWidth="1"/>
    <col min="4885" max="4885" width="11.7109375" style="66" customWidth="1"/>
    <col min="4886" max="4886" width="11.85546875" style="66" customWidth="1"/>
    <col min="4887" max="4887" width="13.42578125" style="66" customWidth="1"/>
    <col min="4888" max="4888" width="13.140625" style="66" bestFit="1" customWidth="1"/>
    <col min="4889" max="4889" width="15" style="66" customWidth="1"/>
    <col min="4890" max="4890" width="15.5703125" style="66" customWidth="1"/>
    <col min="4891" max="4891" width="15.28515625" style="66" customWidth="1"/>
    <col min="4892" max="4892" width="13.42578125" style="66" customWidth="1"/>
    <col min="4893" max="4893" width="15.5703125" style="66" customWidth="1"/>
    <col min="4894" max="5133" width="9.140625" style="66"/>
    <col min="5134" max="5134" width="18.140625" style="66" customWidth="1"/>
    <col min="5135" max="5135" width="0" style="66" hidden="1" customWidth="1"/>
    <col min="5136" max="5136" width="25.85546875" style="66" customWidth="1"/>
    <col min="5137" max="5137" width="31.5703125" style="66" customWidth="1"/>
    <col min="5138" max="5138" width="13.140625" style="66" bestFit="1" customWidth="1"/>
    <col min="5139" max="5139" width="17.42578125" style="66" customWidth="1"/>
    <col min="5140" max="5140" width="18.42578125" style="66" customWidth="1"/>
    <col min="5141" max="5141" width="11.7109375" style="66" customWidth="1"/>
    <col min="5142" max="5142" width="11.85546875" style="66" customWidth="1"/>
    <col min="5143" max="5143" width="13.42578125" style="66" customWidth="1"/>
    <col min="5144" max="5144" width="13.140625" style="66" bestFit="1" customWidth="1"/>
    <col min="5145" max="5145" width="15" style="66" customWidth="1"/>
    <col min="5146" max="5146" width="15.5703125" style="66" customWidth="1"/>
    <col min="5147" max="5147" width="15.28515625" style="66" customWidth="1"/>
    <col min="5148" max="5148" width="13.42578125" style="66" customWidth="1"/>
    <col min="5149" max="5149" width="15.5703125" style="66" customWidth="1"/>
    <col min="5150" max="5389" width="9.140625" style="66"/>
    <col min="5390" max="5390" width="18.140625" style="66" customWidth="1"/>
    <col min="5391" max="5391" width="0" style="66" hidden="1" customWidth="1"/>
    <col min="5392" max="5392" width="25.85546875" style="66" customWidth="1"/>
    <col min="5393" max="5393" width="31.5703125" style="66" customWidth="1"/>
    <col min="5394" max="5394" width="13.140625" style="66" bestFit="1" customWidth="1"/>
    <col min="5395" max="5395" width="17.42578125" style="66" customWidth="1"/>
    <col min="5396" max="5396" width="18.42578125" style="66" customWidth="1"/>
    <col min="5397" max="5397" width="11.7109375" style="66" customWidth="1"/>
    <col min="5398" max="5398" width="11.85546875" style="66" customWidth="1"/>
    <col min="5399" max="5399" width="13.42578125" style="66" customWidth="1"/>
    <col min="5400" max="5400" width="13.140625" style="66" bestFit="1" customWidth="1"/>
    <col min="5401" max="5401" width="15" style="66" customWidth="1"/>
    <col min="5402" max="5402" width="15.5703125" style="66" customWidth="1"/>
    <col min="5403" max="5403" width="15.28515625" style="66" customWidth="1"/>
    <col min="5404" max="5404" width="13.42578125" style="66" customWidth="1"/>
    <col min="5405" max="5405" width="15.5703125" style="66" customWidth="1"/>
    <col min="5406" max="5645" width="9.140625" style="66"/>
    <col min="5646" max="5646" width="18.140625" style="66" customWidth="1"/>
    <col min="5647" max="5647" width="0" style="66" hidden="1" customWidth="1"/>
    <col min="5648" max="5648" width="25.85546875" style="66" customWidth="1"/>
    <col min="5649" max="5649" width="31.5703125" style="66" customWidth="1"/>
    <col min="5650" max="5650" width="13.140625" style="66" bestFit="1" customWidth="1"/>
    <col min="5651" max="5651" width="17.42578125" style="66" customWidth="1"/>
    <col min="5652" max="5652" width="18.42578125" style="66" customWidth="1"/>
    <col min="5653" max="5653" width="11.7109375" style="66" customWidth="1"/>
    <col min="5654" max="5654" width="11.85546875" style="66" customWidth="1"/>
    <col min="5655" max="5655" width="13.42578125" style="66" customWidth="1"/>
    <col min="5656" max="5656" width="13.140625" style="66" bestFit="1" customWidth="1"/>
    <col min="5657" max="5657" width="15" style="66" customWidth="1"/>
    <col min="5658" max="5658" width="15.5703125" style="66" customWidth="1"/>
    <col min="5659" max="5659" width="15.28515625" style="66" customWidth="1"/>
    <col min="5660" max="5660" width="13.42578125" style="66" customWidth="1"/>
    <col min="5661" max="5661" width="15.5703125" style="66" customWidth="1"/>
    <col min="5662" max="5901" width="9.140625" style="66"/>
    <col min="5902" max="5902" width="18.140625" style="66" customWidth="1"/>
    <col min="5903" max="5903" width="0" style="66" hidden="1" customWidth="1"/>
    <col min="5904" max="5904" width="25.85546875" style="66" customWidth="1"/>
    <col min="5905" max="5905" width="31.5703125" style="66" customWidth="1"/>
    <col min="5906" max="5906" width="13.140625" style="66" bestFit="1" customWidth="1"/>
    <col min="5907" max="5907" width="17.42578125" style="66" customWidth="1"/>
    <col min="5908" max="5908" width="18.42578125" style="66" customWidth="1"/>
    <col min="5909" max="5909" width="11.7109375" style="66" customWidth="1"/>
    <col min="5910" max="5910" width="11.85546875" style="66" customWidth="1"/>
    <col min="5911" max="5911" width="13.42578125" style="66" customWidth="1"/>
    <col min="5912" max="5912" width="13.140625" style="66" bestFit="1" customWidth="1"/>
    <col min="5913" max="5913" width="15" style="66" customWidth="1"/>
    <col min="5914" max="5914" width="15.5703125" style="66" customWidth="1"/>
    <col min="5915" max="5915" width="15.28515625" style="66" customWidth="1"/>
    <col min="5916" max="5916" width="13.42578125" style="66" customWidth="1"/>
    <col min="5917" max="5917" width="15.5703125" style="66" customWidth="1"/>
    <col min="5918" max="6157" width="9.140625" style="66"/>
    <col min="6158" max="6158" width="18.140625" style="66" customWidth="1"/>
    <col min="6159" max="6159" width="0" style="66" hidden="1" customWidth="1"/>
    <col min="6160" max="6160" width="25.85546875" style="66" customWidth="1"/>
    <col min="6161" max="6161" width="31.5703125" style="66" customWidth="1"/>
    <col min="6162" max="6162" width="13.140625" style="66" bestFit="1" customWidth="1"/>
    <col min="6163" max="6163" width="17.42578125" style="66" customWidth="1"/>
    <col min="6164" max="6164" width="18.42578125" style="66" customWidth="1"/>
    <col min="6165" max="6165" width="11.7109375" style="66" customWidth="1"/>
    <col min="6166" max="6166" width="11.85546875" style="66" customWidth="1"/>
    <col min="6167" max="6167" width="13.42578125" style="66" customWidth="1"/>
    <col min="6168" max="6168" width="13.140625" style="66" bestFit="1" customWidth="1"/>
    <col min="6169" max="6169" width="15" style="66" customWidth="1"/>
    <col min="6170" max="6170" width="15.5703125" style="66" customWidth="1"/>
    <col min="6171" max="6171" width="15.28515625" style="66" customWidth="1"/>
    <col min="6172" max="6172" width="13.42578125" style="66" customWidth="1"/>
    <col min="6173" max="6173" width="15.5703125" style="66" customWidth="1"/>
    <col min="6174" max="6413" width="9.140625" style="66"/>
    <col min="6414" max="6414" width="18.140625" style="66" customWidth="1"/>
    <col min="6415" max="6415" width="0" style="66" hidden="1" customWidth="1"/>
    <col min="6416" max="6416" width="25.85546875" style="66" customWidth="1"/>
    <col min="6417" max="6417" width="31.5703125" style="66" customWidth="1"/>
    <col min="6418" max="6418" width="13.140625" style="66" bestFit="1" customWidth="1"/>
    <col min="6419" max="6419" width="17.42578125" style="66" customWidth="1"/>
    <col min="6420" max="6420" width="18.42578125" style="66" customWidth="1"/>
    <col min="6421" max="6421" width="11.7109375" style="66" customWidth="1"/>
    <col min="6422" max="6422" width="11.85546875" style="66" customWidth="1"/>
    <col min="6423" max="6423" width="13.42578125" style="66" customWidth="1"/>
    <col min="6424" max="6424" width="13.140625" style="66" bestFit="1" customWidth="1"/>
    <col min="6425" max="6425" width="15" style="66" customWidth="1"/>
    <col min="6426" max="6426" width="15.5703125" style="66" customWidth="1"/>
    <col min="6427" max="6427" width="15.28515625" style="66" customWidth="1"/>
    <col min="6428" max="6428" width="13.42578125" style="66" customWidth="1"/>
    <col min="6429" max="6429" width="15.5703125" style="66" customWidth="1"/>
    <col min="6430" max="6669" width="9.140625" style="66"/>
    <col min="6670" max="6670" width="18.140625" style="66" customWidth="1"/>
    <col min="6671" max="6671" width="0" style="66" hidden="1" customWidth="1"/>
    <col min="6672" max="6672" width="25.85546875" style="66" customWidth="1"/>
    <col min="6673" max="6673" width="31.5703125" style="66" customWidth="1"/>
    <col min="6674" max="6674" width="13.140625" style="66" bestFit="1" customWidth="1"/>
    <col min="6675" max="6675" width="17.42578125" style="66" customWidth="1"/>
    <col min="6676" max="6676" width="18.42578125" style="66" customWidth="1"/>
    <col min="6677" max="6677" width="11.7109375" style="66" customWidth="1"/>
    <col min="6678" max="6678" width="11.85546875" style="66" customWidth="1"/>
    <col min="6679" max="6679" width="13.42578125" style="66" customWidth="1"/>
    <col min="6680" max="6680" width="13.140625" style="66" bestFit="1" customWidth="1"/>
    <col min="6681" max="6681" width="15" style="66" customWidth="1"/>
    <col min="6682" max="6682" width="15.5703125" style="66" customWidth="1"/>
    <col min="6683" max="6683" width="15.28515625" style="66" customWidth="1"/>
    <col min="6684" max="6684" width="13.42578125" style="66" customWidth="1"/>
    <col min="6685" max="6685" width="15.5703125" style="66" customWidth="1"/>
    <col min="6686" max="6925" width="9.140625" style="66"/>
    <col min="6926" max="6926" width="18.140625" style="66" customWidth="1"/>
    <col min="6927" max="6927" width="0" style="66" hidden="1" customWidth="1"/>
    <col min="6928" max="6928" width="25.85546875" style="66" customWidth="1"/>
    <col min="6929" max="6929" width="31.5703125" style="66" customWidth="1"/>
    <col min="6930" max="6930" width="13.140625" style="66" bestFit="1" customWidth="1"/>
    <col min="6931" max="6931" width="17.42578125" style="66" customWidth="1"/>
    <col min="6932" max="6932" width="18.42578125" style="66" customWidth="1"/>
    <col min="6933" max="6933" width="11.7109375" style="66" customWidth="1"/>
    <col min="6934" max="6934" width="11.85546875" style="66" customWidth="1"/>
    <col min="6935" max="6935" width="13.42578125" style="66" customWidth="1"/>
    <col min="6936" max="6936" width="13.140625" style="66" bestFit="1" customWidth="1"/>
    <col min="6937" max="6937" width="15" style="66" customWidth="1"/>
    <col min="6938" max="6938" width="15.5703125" style="66" customWidth="1"/>
    <col min="6939" max="6939" width="15.28515625" style="66" customWidth="1"/>
    <col min="6940" max="6940" width="13.42578125" style="66" customWidth="1"/>
    <col min="6941" max="6941" width="15.5703125" style="66" customWidth="1"/>
    <col min="6942" max="7181" width="9.140625" style="66"/>
    <col min="7182" max="7182" width="18.140625" style="66" customWidth="1"/>
    <col min="7183" max="7183" width="0" style="66" hidden="1" customWidth="1"/>
    <col min="7184" max="7184" width="25.85546875" style="66" customWidth="1"/>
    <col min="7185" max="7185" width="31.5703125" style="66" customWidth="1"/>
    <col min="7186" max="7186" width="13.140625" style="66" bestFit="1" customWidth="1"/>
    <col min="7187" max="7187" width="17.42578125" style="66" customWidth="1"/>
    <col min="7188" max="7188" width="18.42578125" style="66" customWidth="1"/>
    <col min="7189" max="7189" width="11.7109375" style="66" customWidth="1"/>
    <col min="7190" max="7190" width="11.85546875" style="66" customWidth="1"/>
    <col min="7191" max="7191" width="13.42578125" style="66" customWidth="1"/>
    <col min="7192" max="7192" width="13.140625" style="66" bestFit="1" customWidth="1"/>
    <col min="7193" max="7193" width="15" style="66" customWidth="1"/>
    <col min="7194" max="7194" width="15.5703125" style="66" customWidth="1"/>
    <col min="7195" max="7195" width="15.28515625" style="66" customWidth="1"/>
    <col min="7196" max="7196" width="13.42578125" style="66" customWidth="1"/>
    <col min="7197" max="7197" width="15.5703125" style="66" customWidth="1"/>
    <col min="7198" max="7437" width="9.140625" style="66"/>
    <col min="7438" max="7438" width="18.140625" style="66" customWidth="1"/>
    <col min="7439" max="7439" width="0" style="66" hidden="1" customWidth="1"/>
    <col min="7440" max="7440" width="25.85546875" style="66" customWidth="1"/>
    <col min="7441" max="7441" width="31.5703125" style="66" customWidth="1"/>
    <col min="7442" max="7442" width="13.140625" style="66" bestFit="1" customWidth="1"/>
    <col min="7443" max="7443" width="17.42578125" style="66" customWidth="1"/>
    <col min="7444" max="7444" width="18.42578125" style="66" customWidth="1"/>
    <col min="7445" max="7445" width="11.7109375" style="66" customWidth="1"/>
    <col min="7446" max="7446" width="11.85546875" style="66" customWidth="1"/>
    <col min="7447" max="7447" width="13.42578125" style="66" customWidth="1"/>
    <col min="7448" max="7448" width="13.140625" style="66" bestFit="1" customWidth="1"/>
    <col min="7449" max="7449" width="15" style="66" customWidth="1"/>
    <col min="7450" max="7450" width="15.5703125" style="66" customWidth="1"/>
    <col min="7451" max="7451" width="15.28515625" style="66" customWidth="1"/>
    <col min="7452" max="7452" width="13.42578125" style="66" customWidth="1"/>
    <col min="7453" max="7453" width="15.5703125" style="66" customWidth="1"/>
    <col min="7454" max="7693" width="9.140625" style="66"/>
    <col min="7694" max="7694" width="18.140625" style="66" customWidth="1"/>
    <col min="7695" max="7695" width="0" style="66" hidden="1" customWidth="1"/>
    <col min="7696" max="7696" width="25.85546875" style="66" customWidth="1"/>
    <col min="7697" max="7697" width="31.5703125" style="66" customWidth="1"/>
    <col min="7698" max="7698" width="13.140625" style="66" bestFit="1" customWidth="1"/>
    <col min="7699" max="7699" width="17.42578125" style="66" customWidth="1"/>
    <col min="7700" max="7700" width="18.42578125" style="66" customWidth="1"/>
    <col min="7701" max="7701" width="11.7109375" style="66" customWidth="1"/>
    <col min="7702" max="7702" width="11.85546875" style="66" customWidth="1"/>
    <col min="7703" max="7703" width="13.42578125" style="66" customWidth="1"/>
    <col min="7704" max="7704" width="13.140625" style="66" bestFit="1" customWidth="1"/>
    <col min="7705" max="7705" width="15" style="66" customWidth="1"/>
    <col min="7706" max="7706" width="15.5703125" style="66" customWidth="1"/>
    <col min="7707" max="7707" width="15.28515625" style="66" customWidth="1"/>
    <col min="7708" max="7708" width="13.42578125" style="66" customWidth="1"/>
    <col min="7709" max="7709" width="15.5703125" style="66" customWidth="1"/>
    <col min="7710" max="7949" width="9.140625" style="66"/>
    <col min="7950" max="7950" width="18.140625" style="66" customWidth="1"/>
    <col min="7951" max="7951" width="0" style="66" hidden="1" customWidth="1"/>
    <col min="7952" max="7952" width="25.85546875" style="66" customWidth="1"/>
    <col min="7953" max="7953" width="31.5703125" style="66" customWidth="1"/>
    <col min="7954" max="7954" width="13.140625" style="66" bestFit="1" customWidth="1"/>
    <col min="7955" max="7955" width="17.42578125" style="66" customWidth="1"/>
    <col min="7956" max="7956" width="18.42578125" style="66" customWidth="1"/>
    <col min="7957" max="7957" width="11.7109375" style="66" customWidth="1"/>
    <col min="7958" max="7958" width="11.85546875" style="66" customWidth="1"/>
    <col min="7959" max="7959" width="13.42578125" style="66" customWidth="1"/>
    <col min="7960" max="7960" width="13.140625" style="66" bestFit="1" customWidth="1"/>
    <col min="7961" max="7961" width="15" style="66" customWidth="1"/>
    <col min="7962" max="7962" width="15.5703125" style="66" customWidth="1"/>
    <col min="7963" max="7963" width="15.28515625" style="66" customWidth="1"/>
    <col min="7964" max="7964" width="13.42578125" style="66" customWidth="1"/>
    <col min="7965" max="7965" width="15.5703125" style="66" customWidth="1"/>
    <col min="7966" max="8205" width="9.140625" style="66"/>
    <col min="8206" max="8206" width="18.140625" style="66" customWidth="1"/>
    <col min="8207" max="8207" width="0" style="66" hidden="1" customWidth="1"/>
    <col min="8208" max="8208" width="25.85546875" style="66" customWidth="1"/>
    <col min="8209" max="8209" width="31.5703125" style="66" customWidth="1"/>
    <col min="8210" max="8210" width="13.140625" style="66" bestFit="1" customWidth="1"/>
    <col min="8211" max="8211" width="17.42578125" style="66" customWidth="1"/>
    <col min="8212" max="8212" width="18.42578125" style="66" customWidth="1"/>
    <col min="8213" max="8213" width="11.7109375" style="66" customWidth="1"/>
    <col min="8214" max="8214" width="11.85546875" style="66" customWidth="1"/>
    <col min="8215" max="8215" width="13.42578125" style="66" customWidth="1"/>
    <col min="8216" max="8216" width="13.140625" style="66" bestFit="1" customWidth="1"/>
    <col min="8217" max="8217" width="15" style="66" customWidth="1"/>
    <col min="8218" max="8218" width="15.5703125" style="66" customWidth="1"/>
    <col min="8219" max="8219" width="15.28515625" style="66" customWidth="1"/>
    <col min="8220" max="8220" width="13.42578125" style="66" customWidth="1"/>
    <col min="8221" max="8221" width="15.5703125" style="66" customWidth="1"/>
    <col min="8222" max="8461" width="9.140625" style="66"/>
    <col min="8462" max="8462" width="18.140625" style="66" customWidth="1"/>
    <col min="8463" max="8463" width="0" style="66" hidden="1" customWidth="1"/>
    <col min="8464" max="8464" width="25.85546875" style="66" customWidth="1"/>
    <col min="8465" max="8465" width="31.5703125" style="66" customWidth="1"/>
    <col min="8466" max="8466" width="13.140625" style="66" bestFit="1" customWidth="1"/>
    <col min="8467" max="8467" width="17.42578125" style="66" customWidth="1"/>
    <col min="8468" max="8468" width="18.42578125" style="66" customWidth="1"/>
    <col min="8469" max="8469" width="11.7109375" style="66" customWidth="1"/>
    <col min="8470" max="8470" width="11.85546875" style="66" customWidth="1"/>
    <col min="8471" max="8471" width="13.42578125" style="66" customWidth="1"/>
    <col min="8472" max="8472" width="13.140625" style="66" bestFit="1" customWidth="1"/>
    <col min="8473" max="8473" width="15" style="66" customWidth="1"/>
    <col min="8474" max="8474" width="15.5703125" style="66" customWidth="1"/>
    <col min="8475" max="8475" width="15.28515625" style="66" customWidth="1"/>
    <col min="8476" max="8476" width="13.42578125" style="66" customWidth="1"/>
    <col min="8477" max="8477" width="15.5703125" style="66" customWidth="1"/>
    <col min="8478" max="8717" width="9.140625" style="66"/>
    <col min="8718" max="8718" width="18.140625" style="66" customWidth="1"/>
    <col min="8719" max="8719" width="0" style="66" hidden="1" customWidth="1"/>
    <col min="8720" max="8720" width="25.85546875" style="66" customWidth="1"/>
    <col min="8721" max="8721" width="31.5703125" style="66" customWidth="1"/>
    <col min="8722" max="8722" width="13.140625" style="66" bestFit="1" customWidth="1"/>
    <col min="8723" max="8723" width="17.42578125" style="66" customWidth="1"/>
    <col min="8724" max="8724" width="18.42578125" style="66" customWidth="1"/>
    <col min="8725" max="8725" width="11.7109375" style="66" customWidth="1"/>
    <col min="8726" max="8726" width="11.85546875" style="66" customWidth="1"/>
    <col min="8727" max="8727" width="13.42578125" style="66" customWidth="1"/>
    <col min="8728" max="8728" width="13.140625" style="66" bestFit="1" customWidth="1"/>
    <col min="8729" max="8729" width="15" style="66" customWidth="1"/>
    <col min="8730" max="8730" width="15.5703125" style="66" customWidth="1"/>
    <col min="8731" max="8731" width="15.28515625" style="66" customWidth="1"/>
    <col min="8732" max="8732" width="13.42578125" style="66" customWidth="1"/>
    <col min="8733" max="8733" width="15.5703125" style="66" customWidth="1"/>
    <col min="8734" max="8973" width="9.140625" style="66"/>
    <col min="8974" max="8974" width="18.140625" style="66" customWidth="1"/>
    <col min="8975" max="8975" width="0" style="66" hidden="1" customWidth="1"/>
    <col min="8976" max="8976" width="25.85546875" style="66" customWidth="1"/>
    <col min="8977" max="8977" width="31.5703125" style="66" customWidth="1"/>
    <col min="8978" max="8978" width="13.140625" style="66" bestFit="1" customWidth="1"/>
    <col min="8979" max="8979" width="17.42578125" style="66" customWidth="1"/>
    <col min="8980" max="8980" width="18.42578125" style="66" customWidth="1"/>
    <col min="8981" max="8981" width="11.7109375" style="66" customWidth="1"/>
    <col min="8982" max="8982" width="11.85546875" style="66" customWidth="1"/>
    <col min="8983" max="8983" width="13.42578125" style="66" customWidth="1"/>
    <col min="8984" max="8984" width="13.140625" style="66" bestFit="1" customWidth="1"/>
    <col min="8985" max="8985" width="15" style="66" customWidth="1"/>
    <col min="8986" max="8986" width="15.5703125" style="66" customWidth="1"/>
    <col min="8987" max="8987" width="15.28515625" style="66" customWidth="1"/>
    <col min="8988" max="8988" width="13.42578125" style="66" customWidth="1"/>
    <col min="8989" max="8989" width="15.5703125" style="66" customWidth="1"/>
    <col min="8990" max="9229" width="9.140625" style="66"/>
    <col min="9230" max="9230" width="18.140625" style="66" customWidth="1"/>
    <col min="9231" max="9231" width="0" style="66" hidden="1" customWidth="1"/>
    <col min="9232" max="9232" width="25.85546875" style="66" customWidth="1"/>
    <col min="9233" max="9233" width="31.5703125" style="66" customWidth="1"/>
    <col min="9234" max="9234" width="13.140625" style="66" bestFit="1" customWidth="1"/>
    <col min="9235" max="9235" width="17.42578125" style="66" customWidth="1"/>
    <col min="9236" max="9236" width="18.42578125" style="66" customWidth="1"/>
    <col min="9237" max="9237" width="11.7109375" style="66" customWidth="1"/>
    <col min="9238" max="9238" width="11.85546875" style="66" customWidth="1"/>
    <col min="9239" max="9239" width="13.42578125" style="66" customWidth="1"/>
    <col min="9240" max="9240" width="13.140625" style="66" bestFit="1" customWidth="1"/>
    <col min="9241" max="9241" width="15" style="66" customWidth="1"/>
    <col min="9242" max="9242" width="15.5703125" style="66" customWidth="1"/>
    <col min="9243" max="9243" width="15.28515625" style="66" customWidth="1"/>
    <col min="9244" max="9244" width="13.42578125" style="66" customWidth="1"/>
    <col min="9245" max="9245" width="15.5703125" style="66" customWidth="1"/>
    <col min="9246" max="9485" width="9.140625" style="66"/>
    <col min="9486" max="9486" width="18.140625" style="66" customWidth="1"/>
    <col min="9487" max="9487" width="0" style="66" hidden="1" customWidth="1"/>
    <col min="9488" max="9488" width="25.85546875" style="66" customWidth="1"/>
    <col min="9489" max="9489" width="31.5703125" style="66" customWidth="1"/>
    <col min="9490" max="9490" width="13.140625" style="66" bestFit="1" customWidth="1"/>
    <col min="9491" max="9491" width="17.42578125" style="66" customWidth="1"/>
    <col min="9492" max="9492" width="18.42578125" style="66" customWidth="1"/>
    <col min="9493" max="9493" width="11.7109375" style="66" customWidth="1"/>
    <col min="9494" max="9494" width="11.85546875" style="66" customWidth="1"/>
    <col min="9495" max="9495" width="13.42578125" style="66" customWidth="1"/>
    <col min="9496" max="9496" width="13.140625" style="66" bestFit="1" customWidth="1"/>
    <col min="9497" max="9497" width="15" style="66" customWidth="1"/>
    <col min="9498" max="9498" width="15.5703125" style="66" customWidth="1"/>
    <col min="9499" max="9499" width="15.28515625" style="66" customWidth="1"/>
    <col min="9500" max="9500" width="13.42578125" style="66" customWidth="1"/>
    <col min="9501" max="9501" width="15.5703125" style="66" customWidth="1"/>
    <col min="9502" max="9741" width="9.140625" style="66"/>
    <col min="9742" max="9742" width="18.140625" style="66" customWidth="1"/>
    <col min="9743" max="9743" width="0" style="66" hidden="1" customWidth="1"/>
    <col min="9744" max="9744" width="25.85546875" style="66" customWidth="1"/>
    <col min="9745" max="9745" width="31.5703125" style="66" customWidth="1"/>
    <col min="9746" max="9746" width="13.140625" style="66" bestFit="1" customWidth="1"/>
    <col min="9747" max="9747" width="17.42578125" style="66" customWidth="1"/>
    <col min="9748" max="9748" width="18.42578125" style="66" customWidth="1"/>
    <col min="9749" max="9749" width="11.7109375" style="66" customWidth="1"/>
    <col min="9750" max="9750" width="11.85546875" style="66" customWidth="1"/>
    <col min="9751" max="9751" width="13.42578125" style="66" customWidth="1"/>
    <col min="9752" max="9752" width="13.140625" style="66" bestFit="1" customWidth="1"/>
    <col min="9753" max="9753" width="15" style="66" customWidth="1"/>
    <col min="9754" max="9754" width="15.5703125" style="66" customWidth="1"/>
    <col min="9755" max="9755" width="15.28515625" style="66" customWidth="1"/>
    <col min="9756" max="9756" width="13.42578125" style="66" customWidth="1"/>
    <col min="9757" max="9757" width="15.5703125" style="66" customWidth="1"/>
    <col min="9758" max="9997" width="9.140625" style="66"/>
    <col min="9998" max="9998" width="18.140625" style="66" customWidth="1"/>
    <col min="9999" max="9999" width="0" style="66" hidden="1" customWidth="1"/>
    <col min="10000" max="10000" width="25.85546875" style="66" customWidth="1"/>
    <col min="10001" max="10001" width="31.5703125" style="66" customWidth="1"/>
    <col min="10002" max="10002" width="13.140625" style="66" bestFit="1" customWidth="1"/>
    <col min="10003" max="10003" width="17.42578125" style="66" customWidth="1"/>
    <col min="10004" max="10004" width="18.42578125" style="66" customWidth="1"/>
    <col min="10005" max="10005" width="11.7109375" style="66" customWidth="1"/>
    <col min="10006" max="10006" width="11.85546875" style="66" customWidth="1"/>
    <col min="10007" max="10007" width="13.42578125" style="66" customWidth="1"/>
    <col min="10008" max="10008" width="13.140625" style="66" bestFit="1" customWidth="1"/>
    <col min="10009" max="10009" width="15" style="66" customWidth="1"/>
    <col min="10010" max="10010" width="15.5703125" style="66" customWidth="1"/>
    <col min="10011" max="10011" width="15.28515625" style="66" customWidth="1"/>
    <col min="10012" max="10012" width="13.42578125" style="66" customWidth="1"/>
    <col min="10013" max="10013" width="15.5703125" style="66" customWidth="1"/>
    <col min="10014" max="10253" width="9.140625" style="66"/>
    <col min="10254" max="10254" width="18.140625" style="66" customWidth="1"/>
    <col min="10255" max="10255" width="0" style="66" hidden="1" customWidth="1"/>
    <col min="10256" max="10256" width="25.85546875" style="66" customWidth="1"/>
    <col min="10257" max="10257" width="31.5703125" style="66" customWidth="1"/>
    <col min="10258" max="10258" width="13.140625" style="66" bestFit="1" customWidth="1"/>
    <col min="10259" max="10259" width="17.42578125" style="66" customWidth="1"/>
    <col min="10260" max="10260" width="18.42578125" style="66" customWidth="1"/>
    <col min="10261" max="10261" width="11.7109375" style="66" customWidth="1"/>
    <col min="10262" max="10262" width="11.85546875" style="66" customWidth="1"/>
    <col min="10263" max="10263" width="13.42578125" style="66" customWidth="1"/>
    <col min="10264" max="10264" width="13.140625" style="66" bestFit="1" customWidth="1"/>
    <col min="10265" max="10265" width="15" style="66" customWidth="1"/>
    <col min="10266" max="10266" width="15.5703125" style="66" customWidth="1"/>
    <col min="10267" max="10267" width="15.28515625" style="66" customWidth="1"/>
    <col min="10268" max="10268" width="13.42578125" style="66" customWidth="1"/>
    <col min="10269" max="10269" width="15.5703125" style="66" customWidth="1"/>
    <col min="10270" max="10509" width="9.140625" style="66"/>
    <col min="10510" max="10510" width="18.140625" style="66" customWidth="1"/>
    <col min="10511" max="10511" width="0" style="66" hidden="1" customWidth="1"/>
    <col min="10512" max="10512" width="25.85546875" style="66" customWidth="1"/>
    <col min="10513" max="10513" width="31.5703125" style="66" customWidth="1"/>
    <col min="10514" max="10514" width="13.140625" style="66" bestFit="1" customWidth="1"/>
    <col min="10515" max="10515" width="17.42578125" style="66" customWidth="1"/>
    <col min="10516" max="10516" width="18.42578125" style="66" customWidth="1"/>
    <col min="10517" max="10517" width="11.7109375" style="66" customWidth="1"/>
    <col min="10518" max="10518" width="11.85546875" style="66" customWidth="1"/>
    <col min="10519" max="10519" width="13.42578125" style="66" customWidth="1"/>
    <col min="10520" max="10520" width="13.140625" style="66" bestFit="1" customWidth="1"/>
    <col min="10521" max="10521" width="15" style="66" customWidth="1"/>
    <col min="10522" max="10522" width="15.5703125" style="66" customWidth="1"/>
    <col min="10523" max="10523" width="15.28515625" style="66" customWidth="1"/>
    <col min="10524" max="10524" width="13.42578125" style="66" customWidth="1"/>
    <col min="10525" max="10525" width="15.5703125" style="66" customWidth="1"/>
    <col min="10526" max="10765" width="9.140625" style="66"/>
    <col min="10766" max="10766" width="18.140625" style="66" customWidth="1"/>
    <col min="10767" max="10767" width="0" style="66" hidden="1" customWidth="1"/>
    <col min="10768" max="10768" width="25.85546875" style="66" customWidth="1"/>
    <col min="10769" max="10769" width="31.5703125" style="66" customWidth="1"/>
    <col min="10770" max="10770" width="13.140625" style="66" bestFit="1" customWidth="1"/>
    <col min="10771" max="10771" width="17.42578125" style="66" customWidth="1"/>
    <col min="10772" max="10772" width="18.42578125" style="66" customWidth="1"/>
    <col min="10773" max="10773" width="11.7109375" style="66" customWidth="1"/>
    <col min="10774" max="10774" width="11.85546875" style="66" customWidth="1"/>
    <col min="10775" max="10775" width="13.42578125" style="66" customWidth="1"/>
    <col min="10776" max="10776" width="13.140625" style="66" bestFit="1" customWidth="1"/>
    <col min="10777" max="10777" width="15" style="66" customWidth="1"/>
    <col min="10778" max="10778" width="15.5703125" style="66" customWidth="1"/>
    <col min="10779" max="10779" width="15.28515625" style="66" customWidth="1"/>
    <col min="10780" max="10780" width="13.42578125" style="66" customWidth="1"/>
    <col min="10781" max="10781" width="15.5703125" style="66" customWidth="1"/>
    <col min="10782" max="11021" width="9.140625" style="66"/>
    <col min="11022" max="11022" width="18.140625" style="66" customWidth="1"/>
    <col min="11023" max="11023" width="0" style="66" hidden="1" customWidth="1"/>
    <col min="11024" max="11024" width="25.85546875" style="66" customWidth="1"/>
    <col min="11025" max="11025" width="31.5703125" style="66" customWidth="1"/>
    <col min="11026" max="11026" width="13.140625" style="66" bestFit="1" customWidth="1"/>
    <col min="11027" max="11027" width="17.42578125" style="66" customWidth="1"/>
    <col min="11028" max="11028" width="18.42578125" style="66" customWidth="1"/>
    <col min="11029" max="11029" width="11.7109375" style="66" customWidth="1"/>
    <col min="11030" max="11030" width="11.85546875" style="66" customWidth="1"/>
    <col min="11031" max="11031" width="13.42578125" style="66" customWidth="1"/>
    <col min="11032" max="11032" width="13.140625" style="66" bestFit="1" customWidth="1"/>
    <col min="11033" max="11033" width="15" style="66" customWidth="1"/>
    <col min="11034" max="11034" width="15.5703125" style="66" customWidth="1"/>
    <col min="11035" max="11035" width="15.28515625" style="66" customWidth="1"/>
    <col min="11036" max="11036" width="13.42578125" style="66" customWidth="1"/>
    <col min="11037" max="11037" width="15.5703125" style="66" customWidth="1"/>
    <col min="11038" max="11277" width="9.140625" style="66"/>
    <col min="11278" max="11278" width="18.140625" style="66" customWidth="1"/>
    <col min="11279" max="11279" width="0" style="66" hidden="1" customWidth="1"/>
    <col min="11280" max="11280" width="25.85546875" style="66" customWidth="1"/>
    <col min="11281" max="11281" width="31.5703125" style="66" customWidth="1"/>
    <col min="11282" max="11282" width="13.140625" style="66" bestFit="1" customWidth="1"/>
    <col min="11283" max="11283" width="17.42578125" style="66" customWidth="1"/>
    <col min="11284" max="11284" width="18.42578125" style="66" customWidth="1"/>
    <col min="11285" max="11285" width="11.7109375" style="66" customWidth="1"/>
    <col min="11286" max="11286" width="11.85546875" style="66" customWidth="1"/>
    <col min="11287" max="11287" width="13.42578125" style="66" customWidth="1"/>
    <col min="11288" max="11288" width="13.140625" style="66" bestFit="1" customWidth="1"/>
    <col min="11289" max="11289" width="15" style="66" customWidth="1"/>
    <col min="11290" max="11290" width="15.5703125" style="66" customWidth="1"/>
    <col min="11291" max="11291" width="15.28515625" style="66" customWidth="1"/>
    <col min="11292" max="11292" width="13.42578125" style="66" customWidth="1"/>
    <col min="11293" max="11293" width="15.5703125" style="66" customWidth="1"/>
    <col min="11294" max="11533" width="9.140625" style="66"/>
    <col min="11534" max="11534" width="18.140625" style="66" customWidth="1"/>
    <col min="11535" max="11535" width="0" style="66" hidden="1" customWidth="1"/>
    <col min="11536" max="11536" width="25.85546875" style="66" customWidth="1"/>
    <col min="11537" max="11537" width="31.5703125" style="66" customWidth="1"/>
    <col min="11538" max="11538" width="13.140625" style="66" bestFit="1" customWidth="1"/>
    <col min="11539" max="11539" width="17.42578125" style="66" customWidth="1"/>
    <col min="11540" max="11540" width="18.42578125" style="66" customWidth="1"/>
    <col min="11541" max="11541" width="11.7109375" style="66" customWidth="1"/>
    <col min="11542" max="11542" width="11.85546875" style="66" customWidth="1"/>
    <col min="11543" max="11543" width="13.42578125" style="66" customWidth="1"/>
    <col min="11544" max="11544" width="13.140625" style="66" bestFit="1" customWidth="1"/>
    <col min="11545" max="11545" width="15" style="66" customWidth="1"/>
    <col min="11546" max="11546" width="15.5703125" style="66" customWidth="1"/>
    <col min="11547" max="11547" width="15.28515625" style="66" customWidth="1"/>
    <col min="11548" max="11548" width="13.42578125" style="66" customWidth="1"/>
    <col min="11549" max="11549" width="15.5703125" style="66" customWidth="1"/>
    <col min="11550" max="11789" width="9.140625" style="66"/>
    <col min="11790" max="11790" width="18.140625" style="66" customWidth="1"/>
    <col min="11791" max="11791" width="0" style="66" hidden="1" customWidth="1"/>
    <col min="11792" max="11792" width="25.85546875" style="66" customWidth="1"/>
    <col min="11793" max="11793" width="31.5703125" style="66" customWidth="1"/>
    <col min="11794" max="11794" width="13.140625" style="66" bestFit="1" customWidth="1"/>
    <col min="11795" max="11795" width="17.42578125" style="66" customWidth="1"/>
    <col min="11796" max="11796" width="18.42578125" style="66" customWidth="1"/>
    <col min="11797" max="11797" width="11.7109375" style="66" customWidth="1"/>
    <col min="11798" max="11798" width="11.85546875" style="66" customWidth="1"/>
    <col min="11799" max="11799" width="13.42578125" style="66" customWidth="1"/>
    <col min="11800" max="11800" width="13.140625" style="66" bestFit="1" customWidth="1"/>
    <col min="11801" max="11801" width="15" style="66" customWidth="1"/>
    <col min="11802" max="11802" width="15.5703125" style="66" customWidth="1"/>
    <col min="11803" max="11803" width="15.28515625" style="66" customWidth="1"/>
    <col min="11804" max="11804" width="13.42578125" style="66" customWidth="1"/>
    <col min="11805" max="11805" width="15.5703125" style="66" customWidth="1"/>
    <col min="11806" max="12045" width="9.140625" style="66"/>
    <col min="12046" max="12046" width="18.140625" style="66" customWidth="1"/>
    <col min="12047" max="12047" width="0" style="66" hidden="1" customWidth="1"/>
    <col min="12048" max="12048" width="25.85546875" style="66" customWidth="1"/>
    <col min="12049" max="12049" width="31.5703125" style="66" customWidth="1"/>
    <col min="12050" max="12050" width="13.140625" style="66" bestFit="1" customWidth="1"/>
    <col min="12051" max="12051" width="17.42578125" style="66" customWidth="1"/>
    <col min="12052" max="12052" width="18.42578125" style="66" customWidth="1"/>
    <col min="12053" max="12053" width="11.7109375" style="66" customWidth="1"/>
    <col min="12054" max="12054" width="11.85546875" style="66" customWidth="1"/>
    <col min="12055" max="12055" width="13.42578125" style="66" customWidth="1"/>
    <col min="12056" max="12056" width="13.140625" style="66" bestFit="1" customWidth="1"/>
    <col min="12057" max="12057" width="15" style="66" customWidth="1"/>
    <col min="12058" max="12058" width="15.5703125" style="66" customWidth="1"/>
    <col min="12059" max="12059" width="15.28515625" style="66" customWidth="1"/>
    <col min="12060" max="12060" width="13.42578125" style="66" customWidth="1"/>
    <col min="12061" max="12061" width="15.5703125" style="66" customWidth="1"/>
    <col min="12062" max="12301" width="9.140625" style="66"/>
    <col min="12302" max="12302" width="18.140625" style="66" customWidth="1"/>
    <col min="12303" max="12303" width="0" style="66" hidden="1" customWidth="1"/>
    <col min="12304" max="12304" width="25.85546875" style="66" customWidth="1"/>
    <col min="12305" max="12305" width="31.5703125" style="66" customWidth="1"/>
    <col min="12306" max="12306" width="13.140625" style="66" bestFit="1" customWidth="1"/>
    <col min="12307" max="12307" width="17.42578125" style="66" customWidth="1"/>
    <col min="12308" max="12308" width="18.42578125" style="66" customWidth="1"/>
    <col min="12309" max="12309" width="11.7109375" style="66" customWidth="1"/>
    <col min="12310" max="12310" width="11.85546875" style="66" customWidth="1"/>
    <col min="12311" max="12311" width="13.42578125" style="66" customWidth="1"/>
    <col min="12312" max="12312" width="13.140625" style="66" bestFit="1" customWidth="1"/>
    <col min="12313" max="12313" width="15" style="66" customWidth="1"/>
    <col min="12314" max="12314" width="15.5703125" style="66" customWidth="1"/>
    <col min="12315" max="12315" width="15.28515625" style="66" customWidth="1"/>
    <col min="12316" max="12316" width="13.42578125" style="66" customWidth="1"/>
    <col min="12317" max="12317" width="15.5703125" style="66" customWidth="1"/>
    <col min="12318" max="12557" width="9.140625" style="66"/>
    <col min="12558" max="12558" width="18.140625" style="66" customWidth="1"/>
    <col min="12559" max="12559" width="0" style="66" hidden="1" customWidth="1"/>
    <col min="12560" max="12560" width="25.85546875" style="66" customWidth="1"/>
    <col min="12561" max="12561" width="31.5703125" style="66" customWidth="1"/>
    <col min="12562" max="12562" width="13.140625" style="66" bestFit="1" customWidth="1"/>
    <col min="12563" max="12563" width="17.42578125" style="66" customWidth="1"/>
    <col min="12564" max="12564" width="18.42578125" style="66" customWidth="1"/>
    <col min="12565" max="12565" width="11.7109375" style="66" customWidth="1"/>
    <col min="12566" max="12566" width="11.85546875" style="66" customWidth="1"/>
    <col min="12567" max="12567" width="13.42578125" style="66" customWidth="1"/>
    <col min="12568" max="12568" width="13.140625" style="66" bestFit="1" customWidth="1"/>
    <col min="12569" max="12569" width="15" style="66" customWidth="1"/>
    <col min="12570" max="12570" width="15.5703125" style="66" customWidth="1"/>
    <col min="12571" max="12571" width="15.28515625" style="66" customWidth="1"/>
    <col min="12572" max="12572" width="13.42578125" style="66" customWidth="1"/>
    <col min="12573" max="12573" width="15.5703125" style="66" customWidth="1"/>
    <col min="12574" max="12813" width="9.140625" style="66"/>
    <col min="12814" max="12814" width="18.140625" style="66" customWidth="1"/>
    <col min="12815" max="12815" width="0" style="66" hidden="1" customWidth="1"/>
    <col min="12816" max="12816" width="25.85546875" style="66" customWidth="1"/>
    <col min="12817" max="12817" width="31.5703125" style="66" customWidth="1"/>
    <col min="12818" max="12818" width="13.140625" style="66" bestFit="1" customWidth="1"/>
    <col min="12819" max="12819" width="17.42578125" style="66" customWidth="1"/>
    <col min="12820" max="12820" width="18.42578125" style="66" customWidth="1"/>
    <col min="12821" max="12821" width="11.7109375" style="66" customWidth="1"/>
    <col min="12822" max="12822" width="11.85546875" style="66" customWidth="1"/>
    <col min="12823" max="12823" width="13.42578125" style="66" customWidth="1"/>
    <col min="12824" max="12824" width="13.140625" style="66" bestFit="1" customWidth="1"/>
    <col min="12825" max="12825" width="15" style="66" customWidth="1"/>
    <col min="12826" max="12826" width="15.5703125" style="66" customWidth="1"/>
    <col min="12827" max="12827" width="15.28515625" style="66" customWidth="1"/>
    <col min="12828" max="12828" width="13.42578125" style="66" customWidth="1"/>
    <col min="12829" max="12829" width="15.5703125" style="66" customWidth="1"/>
    <col min="12830" max="13069" width="9.140625" style="66"/>
    <col min="13070" max="13070" width="18.140625" style="66" customWidth="1"/>
    <col min="13071" max="13071" width="0" style="66" hidden="1" customWidth="1"/>
    <col min="13072" max="13072" width="25.85546875" style="66" customWidth="1"/>
    <col min="13073" max="13073" width="31.5703125" style="66" customWidth="1"/>
    <col min="13074" max="13074" width="13.140625" style="66" bestFit="1" customWidth="1"/>
    <col min="13075" max="13075" width="17.42578125" style="66" customWidth="1"/>
    <col min="13076" max="13076" width="18.42578125" style="66" customWidth="1"/>
    <col min="13077" max="13077" width="11.7109375" style="66" customWidth="1"/>
    <col min="13078" max="13078" width="11.85546875" style="66" customWidth="1"/>
    <col min="13079" max="13079" width="13.42578125" style="66" customWidth="1"/>
    <col min="13080" max="13080" width="13.140625" style="66" bestFit="1" customWidth="1"/>
    <col min="13081" max="13081" width="15" style="66" customWidth="1"/>
    <col min="13082" max="13082" width="15.5703125" style="66" customWidth="1"/>
    <col min="13083" max="13083" width="15.28515625" style="66" customWidth="1"/>
    <col min="13084" max="13084" width="13.42578125" style="66" customWidth="1"/>
    <col min="13085" max="13085" width="15.5703125" style="66" customWidth="1"/>
    <col min="13086" max="13325" width="9.140625" style="66"/>
    <col min="13326" max="13326" width="18.140625" style="66" customWidth="1"/>
    <col min="13327" max="13327" width="0" style="66" hidden="1" customWidth="1"/>
    <col min="13328" max="13328" width="25.85546875" style="66" customWidth="1"/>
    <col min="13329" max="13329" width="31.5703125" style="66" customWidth="1"/>
    <col min="13330" max="13330" width="13.140625" style="66" bestFit="1" customWidth="1"/>
    <col min="13331" max="13331" width="17.42578125" style="66" customWidth="1"/>
    <col min="13332" max="13332" width="18.42578125" style="66" customWidth="1"/>
    <col min="13333" max="13333" width="11.7109375" style="66" customWidth="1"/>
    <col min="13334" max="13334" width="11.85546875" style="66" customWidth="1"/>
    <col min="13335" max="13335" width="13.42578125" style="66" customWidth="1"/>
    <col min="13336" max="13336" width="13.140625" style="66" bestFit="1" customWidth="1"/>
    <col min="13337" max="13337" width="15" style="66" customWidth="1"/>
    <col min="13338" max="13338" width="15.5703125" style="66" customWidth="1"/>
    <col min="13339" max="13339" width="15.28515625" style="66" customWidth="1"/>
    <col min="13340" max="13340" width="13.42578125" style="66" customWidth="1"/>
    <col min="13341" max="13341" width="15.5703125" style="66" customWidth="1"/>
    <col min="13342" max="13581" width="9.140625" style="66"/>
    <col min="13582" max="13582" width="18.140625" style="66" customWidth="1"/>
    <col min="13583" max="13583" width="0" style="66" hidden="1" customWidth="1"/>
    <col min="13584" max="13584" width="25.85546875" style="66" customWidth="1"/>
    <col min="13585" max="13585" width="31.5703125" style="66" customWidth="1"/>
    <col min="13586" max="13586" width="13.140625" style="66" bestFit="1" customWidth="1"/>
    <col min="13587" max="13587" width="17.42578125" style="66" customWidth="1"/>
    <col min="13588" max="13588" width="18.42578125" style="66" customWidth="1"/>
    <col min="13589" max="13589" width="11.7109375" style="66" customWidth="1"/>
    <col min="13590" max="13590" width="11.85546875" style="66" customWidth="1"/>
    <col min="13591" max="13591" width="13.42578125" style="66" customWidth="1"/>
    <col min="13592" max="13592" width="13.140625" style="66" bestFit="1" customWidth="1"/>
    <col min="13593" max="13593" width="15" style="66" customWidth="1"/>
    <col min="13594" max="13594" width="15.5703125" style="66" customWidth="1"/>
    <col min="13595" max="13595" width="15.28515625" style="66" customWidth="1"/>
    <col min="13596" max="13596" width="13.42578125" style="66" customWidth="1"/>
    <col min="13597" max="13597" width="15.5703125" style="66" customWidth="1"/>
    <col min="13598" max="13837" width="9.140625" style="66"/>
    <col min="13838" max="13838" width="18.140625" style="66" customWidth="1"/>
    <col min="13839" max="13839" width="0" style="66" hidden="1" customWidth="1"/>
    <col min="13840" max="13840" width="25.85546875" style="66" customWidth="1"/>
    <col min="13841" max="13841" width="31.5703125" style="66" customWidth="1"/>
    <col min="13842" max="13842" width="13.140625" style="66" bestFit="1" customWidth="1"/>
    <col min="13843" max="13843" width="17.42578125" style="66" customWidth="1"/>
    <col min="13844" max="13844" width="18.42578125" style="66" customWidth="1"/>
    <col min="13845" max="13845" width="11.7109375" style="66" customWidth="1"/>
    <col min="13846" max="13846" width="11.85546875" style="66" customWidth="1"/>
    <col min="13847" max="13847" width="13.42578125" style="66" customWidth="1"/>
    <col min="13848" max="13848" width="13.140625" style="66" bestFit="1" customWidth="1"/>
    <col min="13849" max="13849" width="15" style="66" customWidth="1"/>
    <col min="13850" max="13850" width="15.5703125" style="66" customWidth="1"/>
    <col min="13851" max="13851" width="15.28515625" style="66" customWidth="1"/>
    <col min="13852" max="13852" width="13.42578125" style="66" customWidth="1"/>
    <col min="13853" max="13853" width="15.5703125" style="66" customWidth="1"/>
    <col min="13854" max="14093" width="9.140625" style="66"/>
    <col min="14094" max="14094" width="18.140625" style="66" customWidth="1"/>
    <col min="14095" max="14095" width="0" style="66" hidden="1" customWidth="1"/>
    <col min="14096" max="14096" width="25.85546875" style="66" customWidth="1"/>
    <col min="14097" max="14097" width="31.5703125" style="66" customWidth="1"/>
    <col min="14098" max="14098" width="13.140625" style="66" bestFit="1" customWidth="1"/>
    <col min="14099" max="14099" width="17.42578125" style="66" customWidth="1"/>
    <col min="14100" max="14100" width="18.42578125" style="66" customWidth="1"/>
    <col min="14101" max="14101" width="11.7109375" style="66" customWidth="1"/>
    <col min="14102" max="14102" width="11.85546875" style="66" customWidth="1"/>
    <col min="14103" max="14103" width="13.42578125" style="66" customWidth="1"/>
    <col min="14104" max="14104" width="13.140625" style="66" bestFit="1" customWidth="1"/>
    <col min="14105" max="14105" width="15" style="66" customWidth="1"/>
    <col min="14106" max="14106" width="15.5703125" style="66" customWidth="1"/>
    <col min="14107" max="14107" width="15.28515625" style="66" customWidth="1"/>
    <col min="14108" max="14108" width="13.42578125" style="66" customWidth="1"/>
    <col min="14109" max="14109" width="15.5703125" style="66" customWidth="1"/>
    <col min="14110" max="14349" width="9.140625" style="66"/>
    <col min="14350" max="14350" width="18.140625" style="66" customWidth="1"/>
    <col min="14351" max="14351" width="0" style="66" hidden="1" customWidth="1"/>
    <col min="14352" max="14352" width="25.85546875" style="66" customWidth="1"/>
    <col min="14353" max="14353" width="31.5703125" style="66" customWidth="1"/>
    <col min="14354" max="14354" width="13.140625" style="66" bestFit="1" customWidth="1"/>
    <col min="14355" max="14355" width="17.42578125" style="66" customWidth="1"/>
    <col min="14356" max="14356" width="18.42578125" style="66" customWidth="1"/>
    <col min="14357" max="14357" width="11.7109375" style="66" customWidth="1"/>
    <col min="14358" max="14358" width="11.85546875" style="66" customWidth="1"/>
    <col min="14359" max="14359" width="13.42578125" style="66" customWidth="1"/>
    <col min="14360" max="14360" width="13.140625" style="66" bestFit="1" customWidth="1"/>
    <col min="14361" max="14361" width="15" style="66" customWidth="1"/>
    <col min="14362" max="14362" width="15.5703125" style="66" customWidth="1"/>
    <col min="14363" max="14363" width="15.28515625" style="66" customWidth="1"/>
    <col min="14364" max="14364" width="13.42578125" style="66" customWidth="1"/>
    <col min="14365" max="14365" width="15.5703125" style="66" customWidth="1"/>
    <col min="14366" max="14605" width="9.140625" style="66"/>
    <col min="14606" max="14606" width="18.140625" style="66" customWidth="1"/>
    <col min="14607" max="14607" width="0" style="66" hidden="1" customWidth="1"/>
    <col min="14608" max="14608" width="25.85546875" style="66" customWidth="1"/>
    <col min="14609" max="14609" width="31.5703125" style="66" customWidth="1"/>
    <col min="14610" max="14610" width="13.140625" style="66" bestFit="1" customWidth="1"/>
    <col min="14611" max="14611" width="17.42578125" style="66" customWidth="1"/>
    <col min="14612" max="14612" width="18.42578125" style="66" customWidth="1"/>
    <col min="14613" max="14613" width="11.7109375" style="66" customWidth="1"/>
    <col min="14614" max="14614" width="11.85546875" style="66" customWidth="1"/>
    <col min="14615" max="14615" width="13.42578125" style="66" customWidth="1"/>
    <col min="14616" max="14616" width="13.140625" style="66" bestFit="1" customWidth="1"/>
    <col min="14617" max="14617" width="15" style="66" customWidth="1"/>
    <col min="14618" max="14618" width="15.5703125" style="66" customWidth="1"/>
    <col min="14619" max="14619" width="15.28515625" style="66" customWidth="1"/>
    <col min="14620" max="14620" width="13.42578125" style="66" customWidth="1"/>
    <col min="14621" max="14621" width="15.5703125" style="66" customWidth="1"/>
    <col min="14622" max="14861" width="9.140625" style="66"/>
    <col min="14862" max="14862" width="18.140625" style="66" customWidth="1"/>
    <col min="14863" max="14863" width="0" style="66" hidden="1" customWidth="1"/>
    <col min="14864" max="14864" width="25.85546875" style="66" customWidth="1"/>
    <col min="14865" max="14865" width="31.5703125" style="66" customWidth="1"/>
    <col min="14866" max="14866" width="13.140625" style="66" bestFit="1" customWidth="1"/>
    <col min="14867" max="14867" width="17.42578125" style="66" customWidth="1"/>
    <col min="14868" max="14868" width="18.42578125" style="66" customWidth="1"/>
    <col min="14869" max="14869" width="11.7109375" style="66" customWidth="1"/>
    <col min="14870" max="14870" width="11.85546875" style="66" customWidth="1"/>
    <col min="14871" max="14871" width="13.42578125" style="66" customWidth="1"/>
    <col min="14872" max="14872" width="13.140625" style="66" bestFit="1" customWidth="1"/>
    <col min="14873" max="14873" width="15" style="66" customWidth="1"/>
    <col min="14874" max="14874" width="15.5703125" style="66" customWidth="1"/>
    <col min="14875" max="14875" width="15.28515625" style="66" customWidth="1"/>
    <col min="14876" max="14876" width="13.42578125" style="66" customWidth="1"/>
    <col min="14877" max="14877" width="15.5703125" style="66" customWidth="1"/>
    <col min="14878" max="15117" width="9.140625" style="66"/>
    <col min="15118" max="15118" width="18.140625" style="66" customWidth="1"/>
    <col min="15119" max="15119" width="0" style="66" hidden="1" customWidth="1"/>
    <col min="15120" max="15120" width="25.85546875" style="66" customWidth="1"/>
    <col min="15121" max="15121" width="31.5703125" style="66" customWidth="1"/>
    <col min="15122" max="15122" width="13.140625" style="66" bestFit="1" customWidth="1"/>
    <col min="15123" max="15123" width="17.42578125" style="66" customWidth="1"/>
    <col min="15124" max="15124" width="18.42578125" style="66" customWidth="1"/>
    <col min="15125" max="15125" width="11.7109375" style="66" customWidth="1"/>
    <col min="15126" max="15126" width="11.85546875" style="66" customWidth="1"/>
    <col min="15127" max="15127" width="13.42578125" style="66" customWidth="1"/>
    <col min="15128" max="15128" width="13.140625" style="66" bestFit="1" customWidth="1"/>
    <col min="15129" max="15129" width="15" style="66" customWidth="1"/>
    <col min="15130" max="15130" width="15.5703125" style="66" customWidth="1"/>
    <col min="15131" max="15131" width="15.28515625" style="66" customWidth="1"/>
    <col min="15132" max="15132" width="13.42578125" style="66" customWidth="1"/>
    <col min="15133" max="15133" width="15.5703125" style="66" customWidth="1"/>
    <col min="15134" max="15373" width="9.140625" style="66"/>
    <col min="15374" max="15374" width="18.140625" style="66" customWidth="1"/>
    <col min="15375" max="15375" width="0" style="66" hidden="1" customWidth="1"/>
    <col min="15376" max="15376" width="25.85546875" style="66" customWidth="1"/>
    <col min="15377" max="15377" width="31.5703125" style="66" customWidth="1"/>
    <col min="15378" max="15378" width="13.140625" style="66" bestFit="1" customWidth="1"/>
    <col min="15379" max="15379" width="17.42578125" style="66" customWidth="1"/>
    <col min="15380" max="15380" width="18.42578125" style="66" customWidth="1"/>
    <col min="15381" max="15381" width="11.7109375" style="66" customWidth="1"/>
    <col min="15382" max="15382" width="11.85546875" style="66" customWidth="1"/>
    <col min="15383" max="15383" width="13.42578125" style="66" customWidth="1"/>
    <col min="15384" max="15384" width="13.140625" style="66" bestFit="1" customWidth="1"/>
    <col min="15385" max="15385" width="15" style="66" customWidth="1"/>
    <col min="15386" max="15386" width="15.5703125" style="66" customWidth="1"/>
    <col min="15387" max="15387" width="15.28515625" style="66" customWidth="1"/>
    <col min="15388" max="15388" width="13.42578125" style="66" customWidth="1"/>
    <col min="15389" max="15389" width="15.5703125" style="66" customWidth="1"/>
    <col min="15390" max="15629" width="9.140625" style="66"/>
    <col min="15630" max="15630" width="18.140625" style="66" customWidth="1"/>
    <col min="15631" max="15631" width="0" style="66" hidden="1" customWidth="1"/>
    <col min="15632" max="15632" width="25.85546875" style="66" customWidth="1"/>
    <col min="15633" max="15633" width="31.5703125" style="66" customWidth="1"/>
    <col min="15634" max="15634" width="13.140625" style="66" bestFit="1" customWidth="1"/>
    <col min="15635" max="15635" width="17.42578125" style="66" customWidth="1"/>
    <col min="15636" max="15636" width="18.42578125" style="66" customWidth="1"/>
    <col min="15637" max="15637" width="11.7109375" style="66" customWidth="1"/>
    <col min="15638" max="15638" width="11.85546875" style="66" customWidth="1"/>
    <col min="15639" max="15639" width="13.42578125" style="66" customWidth="1"/>
    <col min="15640" max="15640" width="13.140625" style="66" bestFit="1" customWidth="1"/>
    <col min="15641" max="15641" width="15" style="66" customWidth="1"/>
    <col min="15642" max="15642" width="15.5703125" style="66" customWidth="1"/>
    <col min="15643" max="15643" width="15.28515625" style="66" customWidth="1"/>
    <col min="15644" max="15644" width="13.42578125" style="66" customWidth="1"/>
    <col min="15645" max="15645" width="15.5703125" style="66" customWidth="1"/>
    <col min="15646" max="15885" width="9.140625" style="66"/>
    <col min="15886" max="15886" width="18.140625" style="66" customWidth="1"/>
    <col min="15887" max="15887" width="0" style="66" hidden="1" customWidth="1"/>
    <col min="15888" max="15888" width="25.85546875" style="66" customWidth="1"/>
    <col min="15889" max="15889" width="31.5703125" style="66" customWidth="1"/>
    <col min="15890" max="15890" width="13.140625" style="66" bestFit="1" customWidth="1"/>
    <col min="15891" max="15891" width="17.42578125" style="66" customWidth="1"/>
    <col min="15892" max="15892" width="18.42578125" style="66" customWidth="1"/>
    <col min="15893" max="15893" width="11.7109375" style="66" customWidth="1"/>
    <col min="15894" max="15894" width="11.85546875" style="66" customWidth="1"/>
    <col min="15895" max="15895" width="13.42578125" style="66" customWidth="1"/>
    <col min="15896" max="15896" width="13.140625" style="66" bestFit="1" customWidth="1"/>
    <col min="15897" max="15897" width="15" style="66" customWidth="1"/>
    <col min="15898" max="15898" width="15.5703125" style="66" customWidth="1"/>
    <col min="15899" max="15899" width="15.28515625" style="66" customWidth="1"/>
    <col min="15900" max="15900" width="13.42578125" style="66" customWidth="1"/>
    <col min="15901" max="15901" width="15.5703125" style="66" customWidth="1"/>
    <col min="15902" max="16141" width="9.140625" style="66"/>
    <col min="16142" max="16142" width="18.140625" style="66" customWidth="1"/>
    <col min="16143" max="16143" width="0" style="66" hidden="1" customWidth="1"/>
    <col min="16144" max="16144" width="25.85546875" style="66" customWidth="1"/>
    <col min="16145" max="16145" width="31.5703125" style="66" customWidth="1"/>
    <col min="16146" max="16146" width="13.140625" style="66" bestFit="1" customWidth="1"/>
    <col min="16147" max="16147" width="17.42578125" style="66" customWidth="1"/>
    <col min="16148" max="16148" width="18.42578125" style="66" customWidth="1"/>
    <col min="16149" max="16149" width="11.7109375" style="66" customWidth="1"/>
    <col min="16150" max="16150" width="11.85546875" style="66" customWidth="1"/>
    <col min="16151" max="16151" width="13.42578125" style="66" customWidth="1"/>
    <col min="16152" max="16152" width="13.140625" style="66" bestFit="1" customWidth="1"/>
    <col min="16153" max="16153" width="15" style="66" customWidth="1"/>
    <col min="16154" max="16154" width="15.5703125" style="66" customWidth="1"/>
    <col min="16155" max="16155" width="15.28515625" style="66" customWidth="1"/>
    <col min="16156" max="16156" width="13.42578125" style="66" customWidth="1"/>
    <col min="16157" max="16157" width="15.5703125" style="66" customWidth="1"/>
    <col min="16158" max="16384" width="9.140625" style="66"/>
  </cols>
  <sheetData>
    <row r="1" spans="1:38" ht="143.25" customHeight="1" x14ac:dyDescent="0.25">
      <c r="AG1" s="71" t="s">
        <v>33</v>
      </c>
      <c r="AH1" s="71"/>
      <c r="AI1" s="71"/>
    </row>
    <row r="2" spans="1:38" s="72" customFormat="1" ht="26.25" customHeight="1" x14ac:dyDescent="0.25">
      <c r="B2" s="73" t="s">
        <v>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8" s="72" customFormat="1" ht="26.25" customHeight="1" x14ac:dyDescent="0.25">
      <c r="B3" s="74" t="s">
        <v>35</v>
      </c>
      <c r="C3" s="75"/>
      <c r="D3" s="76">
        <v>2023</v>
      </c>
      <c r="E3" s="76">
        <v>2024</v>
      </c>
      <c r="F3" s="76">
        <v>2025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38" s="72" customFormat="1" ht="57" customHeight="1" x14ac:dyDescent="0.25">
      <c r="B4" s="78"/>
      <c r="C4" s="79"/>
      <c r="D4" s="80">
        <f>G9+M9+R9+X9</f>
        <v>15599</v>
      </c>
      <c r="E4" s="80">
        <f t="shared" ref="E4" si="0">H9+N9+S9+Y9</f>
        <v>15890.5</v>
      </c>
      <c r="F4" s="80">
        <f>I9+O9+T9+Z9</f>
        <v>16193.3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s="72" customFormat="1" ht="27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</row>
    <row r="7" spans="1:38" ht="45" customHeight="1" x14ac:dyDescent="0.25">
      <c r="B7" s="83" t="s">
        <v>36</v>
      </c>
      <c r="C7" s="84" t="s">
        <v>37</v>
      </c>
      <c r="D7" s="84" t="s">
        <v>37</v>
      </c>
      <c r="E7" s="84" t="s">
        <v>37</v>
      </c>
      <c r="F7" s="84" t="s">
        <v>37</v>
      </c>
      <c r="G7" s="85"/>
      <c r="H7" s="85"/>
      <c r="I7" s="85"/>
      <c r="J7" s="84" t="s">
        <v>37</v>
      </c>
      <c r="K7" s="84" t="s">
        <v>37</v>
      </c>
      <c r="L7" s="84" t="s">
        <v>37</v>
      </c>
      <c r="M7" s="86"/>
      <c r="N7" s="86"/>
      <c r="O7" s="86"/>
      <c r="P7" s="84" t="s">
        <v>37</v>
      </c>
      <c r="Q7" s="84" t="s">
        <v>37</v>
      </c>
      <c r="R7" s="87"/>
      <c r="S7" s="87"/>
      <c r="T7" s="87"/>
      <c r="U7" s="84" t="s">
        <v>37</v>
      </c>
      <c r="V7" s="84" t="s">
        <v>37</v>
      </c>
      <c r="W7" s="84" t="s">
        <v>37</v>
      </c>
      <c r="X7" s="86"/>
      <c r="Y7" s="86"/>
      <c r="Z7" s="86"/>
    </row>
    <row r="8" spans="1:38" x14ac:dyDescent="0.25">
      <c r="B8" s="83"/>
      <c r="C8" s="84"/>
      <c r="D8" s="84"/>
      <c r="E8" s="84"/>
      <c r="F8" s="84"/>
      <c r="G8" s="76">
        <v>2023</v>
      </c>
      <c r="H8" s="76">
        <v>2024</v>
      </c>
      <c r="I8" s="76">
        <v>2025</v>
      </c>
      <c r="J8" s="84"/>
      <c r="K8" s="84"/>
      <c r="L8" s="84"/>
      <c r="M8" s="76">
        <v>2023</v>
      </c>
      <c r="N8" s="76">
        <v>2024</v>
      </c>
      <c r="O8" s="76">
        <v>2025</v>
      </c>
      <c r="P8" s="84"/>
      <c r="Q8" s="84"/>
      <c r="R8" s="76">
        <v>2023</v>
      </c>
      <c r="S8" s="76">
        <v>2024</v>
      </c>
      <c r="T8" s="76">
        <v>2025</v>
      </c>
      <c r="U8" s="84"/>
      <c r="V8" s="84"/>
      <c r="W8" s="84"/>
      <c r="X8" s="76">
        <v>2023</v>
      </c>
      <c r="Y8" s="76">
        <v>2024</v>
      </c>
      <c r="Z8" s="76">
        <v>2025</v>
      </c>
    </row>
    <row r="9" spans="1:38" ht="45.75" customHeight="1" x14ac:dyDescent="0.25">
      <c r="B9" s="83"/>
      <c r="C9" s="84"/>
      <c r="D9" s="84"/>
      <c r="E9" s="84"/>
      <c r="F9" s="84"/>
      <c r="G9" s="88">
        <v>7105</v>
      </c>
      <c r="H9" s="88">
        <v>7370.5</v>
      </c>
      <c r="I9" s="88">
        <v>7636.3</v>
      </c>
      <c r="J9" s="84"/>
      <c r="K9" s="84"/>
      <c r="L9" s="84"/>
      <c r="M9" s="88">
        <v>32</v>
      </c>
      <c r="N9" s="88">
        <v>37</v>
      </c>
      <c r="O9" s="88">
        <v>43</v>
      </c>
      <c r="P9" s="84"/>
      <c r="Q9" s="84"/>
      <c r="R9" s="88">
        <v>1383</v>
      </c>
      <c r="S9" s="88">
        <v>1389</v>
      </c>
      <c r="T9" s="88">
        <v>1395</v>
      </c>
      <c r="U9" s="84"/>
      <c r="V9" s="84"/>
      <c r="W9" s="84"/>
      <c r="X9" s="88">
        <v>7079</v>
      </c>
      <c r="Y9" s="88">
        <v>7094</v>
      </c>
      <c r="Z9" s="88">
        <v>7119</v>
      </c>
    </row>
    <row r="10" spans="1:38" ht="18.75" x14ac:dyDescent="0.25">
      <c r="Q10" s="89"/>
    </row>
    <row r="11" spans="1:38" ht="19.5" thickBot="1" x14ac:dyDescent="0.3">
      <c r="Q11" s="89"/>
    </row>
    <row r="12" spans="1:38" s="68" customFormat="1" ht="89.25" x14ac:dyDescent="0.25">
      <c r="A12" s="90" t="s">
        <v>38</v>
      </c>
      <c r="B12" s="90" t="s">
        <v>39</v>
      </c>
      <c r="C12" s="91" t="s">
        <v>40</v>
      </c>
      <c r="D12" s="92" t="s">
        <v>41</v>
      </c>
      <c r="E12" s="93"/>
      <c r="F12" s="93"/>
      <c r="G12" s="93"/>
      <c r="H12" s="93"/>
      <c r="I12" s="94"/>
      <c r="J12" s="92" t="s">
        <v>42</v>
      </c>
      <c r="K12" s="93"/>
      <c r="L12" s="93"/>
      <c r="M12" s="93"/>
      <c r="N12" s="93"/>
      <c r="O12" s="94"/>
      <c r="P12" s="92" t="s">
        <v>43</v>
      </c>
      <c r="Q12" s="93"/>
      <c r="R12" s="93"/>
      <c r="S12" s="93"/>
      <c r="T12" s="94"/>
      <c r="U12" s="92" t="s">
        <v>44</v>
      </c>
      <c r="V12" s="93"/>
      <c r="W12" s="93"/>
      <c r="X12" s="93"/>
      <c r="Y12" s="93"/>
      <c r="Z12" s="94"/>
      <c r="AA12" s="95" t="s">
        <v>45</v>
      </c>
      <c r="AB12" s="95"/>
      <c r="AC12" s="96"/>
      <c r="AD12" s="97" t="s">
        <v>46</v>
      </c>
      <c r="AE12" s="95"/>
      <c r="AF12" s="96"/>
      <c r="AG12" s="98" t="s">
        <v>47</v>
      </c>
      <c r="AH12" s="98"/>
      <c r="AI12" s="98"/>
    </row>
    <row r="13" spans="1:38" s="68" customFormat="1" ht="28.5" customHeight="1" x14ac:dyDescent="0.25">
      <c r="A13" s="90"/>
      <c r="B13" s="90"/>
      <c r="C13" s="99" t="s">
        <v>48</v>
      </c>
      <c r="D13" s="100"/>
      <c r="E13" s="101"/>
      <c r="F13" s="101"/>
      <c r="G13" s="102"/>
      <c r="H13" s="103"/>
      <c r="I13" s="104"/>
      <c r="J13" s="100"/>
      <c r="K13" s="101"/>
      <c r="L13" s="101"/>
      <c r="M13" s="102"/>
      <c r="N13" s="103"/>
      <c r="O13" s="104"/>
      <c r="P13" s="100"/>
      <c r="Q13" s="101"/>
      <c r="R13" s="102"/>
      <c r="S13" s="103"/>
      <c r="T13" s="104"/>
      <c r="U13" s="100"/>
      <c r="V13" s="101"/>
      <c r="W13" s="101"/>
      <c r="X13" s="102"/>
      <c r="Y13" s="103"/>
      <c r="Z13" s="104"/>
      <c r="AA13" s="105"/>
      <c r="AB13" s="105"/>
      <c r="AC13" s="106"/>
      <c r="AD13" s="107"/>
      <c r="AE13" s="105"/>
      <c r="AF13" s="106"/>
      <c r="AG13" s="98"/>
      <c r="AH13" s="98"/>
      <c r="AI13" s="98"/>
    </row>
    <row r="14" spans="1:38" ht="38.25" x14ac:dyDescent="0.25">
      <c r="A14" s="90"/>
      <c r="B14" s="90"/>
      <c r="C14" s="99" t="s">
        <v>49</v>
      </c>
      <c r="D14" s="108" t="s">
        <v>50</v>
      </c>
      <c r="E14" s="109" t="s">
        <v>51</v>
      </c>
      <c r="F14" s="110" t="s">
        <v>52</v>
      </c>
      <c r="G14" s="76">
        <v>2023</v>
      </c>
      <c r="H14" s="76">
        <v>2024</v>
      </c>
      <c r="I14" s="111">
        <v>2025</v>
      </c>
      <c r="J14" s="108" t="s">
        <v>53</v>
      </c>
      <c r="K14" s="109" t="s">
        <v>54</v>
      </c>
      <c r="L14" s="110" t="s">
        <v>55</v>
      </c>
      <c r="M14" s="76">
        <v>2023</v>
      </c>
      <c r="N14" s="76">
        <v>2024</v>
      </c>
      <c r="O14" s="111">
        <v>2025</v>
      </c>
      <c r="P14" s="108" t="s">
        <v>53</v>
      </c>
      <c r="Q14" s="109" t="s">
        <v>54</v>
      </c>
      <c r="R14" s="76">
        <v>2023</v>
      </c>
      <c r="S14" s="76">
        <v>2024</v>
      </c>
      <c r="T14" s="111">
        <v>2025</v>
      </c>
      <c r="U14" s="108" t="s">
        <v>53</v>
      </c>
      <c r="V14" s="109" t="s">
        <v>54</v>
      </c>
      <c r="W14" s="110" t="s">
        <v>55</v>
      </c>
      <c r="X14" s="76">
        <v>2023</v>
      </c>
      <c r="Y14" s="76">
        <v>2024</v>
      </c>
      <c r="Z14" s="111">
        <v>2025</v>
      </c>
      <c r="AA14" s="112">
        <v>2023</v>
      </c>
      <c r="AB14" s="76">
        <v>2024</v>
      </c>
      <c r="AC14" s="76">
        <v>2025</v>
      </c>
      <c r="AD14" s="76">
        <v>2023</v>
      </c>
      <c r="AE14" s="76">
        <v>2024</v>
      </c>
      <c r="AF14" s="76">
        <v>2025</v>
      </c>
      <c r="AG14" s="76">
        <v>2023</v>
      </c>
      <c r="AH14" s="76">
        <v>2024</v>
      </c>
      <c r="AI14" s="76">
        <v>2025</v>
      </c>
    </row>
    <row r="15" spans="1:38" s="120" customFormat="1" ht="18" x14ac:dyDescent="0.25">
      <c r="A15" s="113">
        <v>0</v>
      </c>
      <c r="B15" s="113" t="s">
        <v>56</v>
      </c>
      <c r="C15" s="114">
        <f t="shared" ref="C15:AC15" si="1">SUM(C16:C22)</f>
        <v>8218</v>
      </c>
      <c r="D15" s="115">
        <f t="shared" si="1"/>
        <v>86751</v>
      </c>
      <c r="E15" s="114">
        <f t="shared" si="1"/>
        <v>98003</v>
      </c>
      <c r="F15" s="114">
        <f t="shared" si="1"/>
        <v>44673</v>
      </c>
      <c r="G15" s="114">
        <f t="shared" si="1"/>
        <v>7105</v>
      </c>
      <c r="H15" s="114">
        <f t="shared" si="1"/>
        <v>7370.5000000000009</v>
      </c>
      <c r="I15" s="116">
        <f t="shared" si="1"/>
        <v>7636.3000000000011</v>
      </c>
      <c r="J15" s="115">
        <f t="shared" si="1"/>
        <v>495</v>
      </c>
      <c r="K15" s="114">
        <f t="shared" si="1"/>
        <v>214</v>
      </c>
      <c r="L15" s="114">
        <f t="shared" si="1"/>
        <v>63</v>
      </c>
      <c r="M15" s="114">
        <f t="shared" si="1"/>
        <v>31.999999999999996</v>
      </c>
      <c r="N15" s="114">
        <f t="shared" si="1"/>
        <v>37</v>
      </c>
      <c r="O15" s="116">
        <f t="shared" si="1"/>
        <v>43</v>
      </c>
      <c r="P15" s="115">
        <f t="shared" si="1"/>
        <v>1729</v>
      </c>
      <c r="Q15" s="114">
        <f t="shared" si="1"/>
        <v>224</v>
      </c>
      <c r="R15" s="114">
        <f t="shared" si="1"/>
        <v>1383</v>
      </c>
      <c r="S15" s="114">
        <f t="shared" si="1"/>
        <v>1389</v>
      </c>
      <c r="T15" s="116">
        <f t="shared" si="1"/>
        <v>1395</v>
      </c>
      <c r="U15" s="115">
        <f t="shared" si="1"/>
        <v>5493</v>
      </c>
      <c r="V15" s="114">
        <f t="shared" si="1"/>
        <v>7399</v>
      </c>
      <c r="W15" s="114">
        <f t="shared" si="1"/>
        <v>3109</v>
      </c>
      <c r="X15" s="114">
        <f t="shared" si="1"/>
        <v>7079</v>
      </c>
      <c r="Y15" s="114">
        <f t="shared" si="1"/>
        <v>7093.9999999999991</v>
      </c>
      <c r="Z15" s="116">
        <f t="shared" si="1"/>
        <v>7118.9999999999982</v>
      </c>
      <c r="AA15" s="117">
        <f t="shared" si="1"/>
        <v>15599</v>
      </c>
      <c r="AB15" s="114">
        <f t="shared" si="1"/>
        <v>15890.500000000002</v>
      </c>
      <c r="AC15" s="114">
        <f t="shared" si="1"/>
        <v>16193.3</v>
      </c>
      <c r="AD15" s="118"/>
      <c r="AE15" s="119"/>
      <c r="AF15" s="119"/>
      <c r="AG15" s="119"/>
      <c r="AH15" s="119"/>
      <c r="AI15" s="119"/>
    </row>
    <row r="16" spans="1:38" ht="15.75" x14ac:dyDescent="0.25">
      <c r="A16" s="121">
        <v>1</v>
      </c>
      <c r="B16" s="122" t="s">
        <v>57</v>
      </c>
      <c r="C16" s="123">
        <v>3788</v>
      </c>
      <c r="D16" s="124">
        <v>64875</v>
      </c>
      <c r="E16" s="125">
        <v>70206</v>
      </c>
      <c r="F16" s="88">
        <v>30851</v>
      </c>
      <c r="G16" s="80">
        <f>$G$9*((0.3*D16/$D$15)+(0.35*E16/$E$15)+(0.35*F16/$F$15))</f>
        <v>5092.7622288595112</v>
      </c>
      <c r="H16" s="80">
        <f t="shared" ref="H16:H22" si="2">$H$9*((0.3*D16/$D$15)+(0.35*E16/$E$15)+(0.35*F16/$F$15))</f>
        <v>5283.0688258703767</v>
      </c>
      <c r="I16" s="126">
        <f t="shared" ref="I16:I22" si="3">$I$9*((0.3*D16/$D$15)+(0.35*E16/$E$15)+(0.35*F16/$F$15))</f>
        <v>5473.5904585840799</v>
      </c>
      <c r="J16" s="124">
        <v>0</v>
      </c>
      <c r="K16" s="125">
        <v>0</v>
      </c>
      <c r="L16" s="125">
        <v>0</v>
      </c>
      <c r="M16" s="127">
        <f t="shared" ref="M16:M22" si="4">$M$9*((0.3*J16/$J$15)+(0.35*K16/$K$15)+(0.35*L16/$L$15))</f>
        <v>0</v>
      </c>
      <c r="N16" s="127">
        <f t="shared" ref="N16:N22" si="5">$N$9*((0.3*J16/$J$15)+(0.35*K16/$K$15)+(0.35*L16/$L$15))</f>
        <v>0</v>
      </c>
      <c r="O16" s="128">
        <f t="shared" ref="O16:O22" si="6">$O$9*((0.3*J16/$J$15)+(0.35*K16/$K$15)+(0.35*L16/$L$15))</f>
        <v>0</v>
      </c>
      <c r="P16" s="124">
        <v>1303</v>
      </c>
      <c r="Q16" s="125">
        <v>-111</v>
      </c>
      <c r="R16" s="129">
        <f t="shared" ref="R16:R22" si="7">$R$9*((0.45*P16/$P$15)+(0.55*Q16/$Q$15))</f>
        <v>92.082933596009255</v>
      </c>
      <c r="S16" s="129">
        <f t="shared" ref="S16:S22" si="8">$S$9*((0.45*P16/$P$15)+(0.55*Q16/$Q$15))</f>
        <v>92.482425715731637</v>
      </c>
      <c r="T16" s="129">
        <f t="shared" ref="T16:T22" si="9">$T$9*((0.45*P16/$P$15)+(0.55*Q16/$Q$15))</f>
        <v>92.881917835454018</v>
      </c>
      <c r="U16" s="124">
        <v>2752</v>
      </c>
      <c r="V16" s="125">
        <v>3137</v>
      </c>
      <c r="W16" s="125">
        <v>1767</v>
      </c>
      <c r="X16" s="127">
        <f t="shared" ref="X16:X22" si="10">$X$9*((0.3*U16/$U$15)+(0.35*V16/$V$15)+(0.35*W16/$W$15))</f>
        <v>3522.6133284398975</v>
      </c>
      <c r="Y16" s="127">
        <f t="shared" ref="Y16:Y22" si="11">$Y$9*((0.3*U16/$U$15)+(0.35*V16/$V$15)+(0.35*W16/$W$15))</f>
        <v>3530.0775465394313</v>
      </c>
      <c r="Z16" s="128">
        <f t="shared" ref="Z16:Z22" si="12">$Z$9*((0.3*U16/$U$15)+(0.35*V16/$V$15)+(0.35*W16/$W$15))</f>
        <v>3542.517910038654</v>
      </c>
      <c r="AA16" s="130">
        <f>G16+M16+X16+R16</f>
        <v>8707.4584908954184</v>
      </c>
      <c r="AB16" s="80">
        <f>H16+N16+Y16+S16</f>
        <v>8905.6287981255409</v>
      </c>
      <c r="AC16" s="80">
        <f>I16+O16+Z16+T16</f>
        <v>9108.9902864581873</v>
      </c>
      <c r="AD16" s="131">
        <v>0.212145</v>
      </c>
      <c r="AE16" s="131">
        <v>0.212145</v>
      </c>
      <c r="AF16" s="131">
        <v>0.212145</v>
      </c>
      <c r="AG16" s="132">
        <f>AA16/C16*$C$15/$AA$15*AD16</f>
        <v>0.25691154553043111</v>
      </c>
      <c r="AH16" s="132">
        <f>AB16/C16*$C$15/$AB$15*AE16</f>
        <v>0.25793839515675676</v>
      </c>
      <c r="AI16" s="132">
        <f>AC16/C16*$C$15/$AC$15*AF16</f>
        <v>0.25889510799389442</v>
      </c>
      <c r="AK16" s="133"/>
      <c r="AL16" s="133"/>
    </row>
    <row r="17" spans="1:48" ht="15.75" x14ac:dyDescent="0.25">
      <c r="A17" s="121">
        <v>2</v>
      </c>
      <c r="B17" s="122" t="s">
        <v>58</v>
      </c>
      <c r="C17" s="123">
        <v>486</v>
      </c>
      <c r="D17" s="124">
        <v>3028</v>
      </c>
      <c r="E17" s="125">
        <v>3389</v>
      </c>
      <c r="F17" s="88">
        <v>1480</v>
      </c>
      <c r="G17" s="80">
        <f t="shared" ref="G17:G22" si="13">$G$9*((0.3*D17/$D$15)+(0.35*E17/$E$15)+(0.35*F17/$F$15))</f>
        <v>242.77728701041002</v>
      </c>
      <c r="H17" s="80">
        <f t="shared" si="2"/>
        <v>251.84940097258652</v>
      </c>
      <c r="I17" s="126">
        <f t="shared" si="3"/>
        <v>260.93176591099143</v>
      </c>
      <c r="J17" s="124">
        <v>116</v>
      </c>
      <c r="K17" s="125">
        <v>0</v>
      </c>
      <c r="L17" s="125">
        <v>0</v>
      </c>
      <c r="M17" s="127">
        <f t="shared" si="4"/>
        <v>2.2496969696969695</v>
      </c>
      <c r="N17" s="127">
        <f t="shared" si="5"/>
        <v>2.6012121212121211</v>
      </c>
      <c r="O17" s="128">
        <f t="shared" si="6"/>
        <v>3.023030303030303</v>
      </c>
      <c r="P17" s="124">
        <v>31</v>
      </c>
      <c r="Q17" s="125">
        <v>26</v>
      </c>
      <c r="R17" s="129">
        <f t="shared" si="7"/>
        <v>99.448118493348773</v>
      </c>
      <c r="S17" s="129">
        <f t="shared" si="8"/>
        <v>99.879563692886066</v>
      </c>
      <c r="T17" s="129">
        <f t="shared" si="9"/>
        <v>100.31100889242337</v>
      </c>
      <c r="U17" s="124">
        <v>435</v>
      </c>
      <c r="V17" s="125">
        <v>534</v>
      </c>
      <c r="W17" s="125">
        <v>236</v>
      </c>
      <c r="X17" s="127">
        <f t="shared" si="10"/>
        <v>535.07122803507002</v>
      </c>
      <c r="Y17" s="127">
        <f t="shared" si="11"/>
        <v>536.20501365740733</v>
      </c>
      <c r="Z17" s="128">
        <f t="shared" si="12"/>
        <v>538.0946563613029</v>
      </c>
      <c r="AA17" s="130">
        <f t="shared" ref="AA17:AC22" si="14">G17+M17+X17+R17</f>
        <v>879.5463305085259</v>
      </c>
      <c r="AB17" s="80">
        <f t="shared" si="14"/>
        <v>890.53519044409211</v>
      </c>
      <c r="AC17" s="80">
        <f t="shared" si="14"/>
        <v>902.360461467748</v>
      </c>
      <c r="AD17" s="131">
        <v>7.2000000000000002E-5</v>
      </c>
      <c r="AE17" s="131">
        <v>7.2000000000000002E-5</v>
      </c>
      <c r="AF17" s="131">
        <v>7.2000000000000002E-5</v>
      </c>
      <c r="AG17" s="132">
        <f t="shared" ref="AG17:AG22" si="15">AA17/C17*$C$15/$AA$15*AD17</f>
        <v>6.8647436983083584E-5</v>
      </c>
      <c r="AH17" s="132">
        <f t="shared" ref="AH17:AH22" si="16">AB17/C17*$C$15/$AB$15*AE17</f>
        <v>6.8230081053035867E-5</v>
      </c>
      <c r="AI17" s="132">
        <f t="shared" ref="AI17:AI22" si="17">AC17/C17*$C$15/$AC$15*AF17</f>
        <v>6.7843314917778779E-5</v>
      </c>
      <c r="AK17" s="133"/>
      <c r="AL17" s="133"/>
    </row>
    <row r="18" spans="1:48" ht="15.75" x14ac:dyDescent="0.25">
      <c r="A18" s="121">
        <v>3</v>
      </c>
      <c r="B18" s="122" t="s">
        <v>59</v>
      </c>
      <c r="C18" s="123">
        <v>938</v>
      </c>
      <c r="D18" s="124">
        <v>3254</v>
      </c>
      <c r="E18" s="125">
        <v>3924</v>
      </c>
      <c r="F18" s="88">
        <v>1929</v>
      </c>
      <c r="G18" s="80">
        <f t="shared" si="13"/>
        <v>286.89925014990729</v>
      </c>
      <c r="H18" s="80">
        <f t="shared" si="2"/>
        <v>297.62011586627608</v>
      </c>
      <c r="I18" s="126">
        <f t="shared" si="3"/>
        <v>308.35309555520575</v>
      </c>
      <c r="J18" s="124">
        <v>0</v>
      </c>
      <c r="K18" s="125">
        <v>0</v>
      </c>
      <c r="L18" s="125">
        <v>0</v>
      </c>
      <c r="M18" s="127">
        <f t="shared" si="4"/>
        <v>0</v>
      </c>
      <c r="N18" s="127">
        <f t="shared" si="5"/>
        <v>0</v>
      </c>
      <c r="O18" s="128">
        <f t="shared" si="6"/>
        <v>0</v>
      </c>
      <c r="P18" s="124">
        <v>117</v>
      </c>
      <c r="Q18" s="125">
        <v>67</v>
      </c>
      <c r="R18" s="129">
        <f t="shared" si="7"/>
        <v>269.62975798872179</v>
      </c>
      <c r="S18" s="129">
        <f t="shared" si="8"/>
        <v>270.79951832706769</v>
      </c>
      <c r="T18" s="129">
        <f t="shared" si="9"/>
        <v>271.96927866541353</v>
      </c>
      <c r="U18" s="124">
        <v>690</v>
      </c>
      <c r="V18" s="125">
        <v>838</v>
      </c>
      <c r="W18" s="125">
        <v>214</v>
      </c>
      <c r="X18" s="127">
        <f t="shared" si="10"/>
        <v>717.92503319444347</v>
      </c>
      <c r="Y18" s="127">
        <f t="shared" si="11"/>
        <v>719.44627567190025</v>
      </c>
      <c r="Z18" s="128">
        <f t="shared" si="12"/>
        <v>721.98167980099493</v>
      </c>
      <c r="AA18" s="130">
        <f t="shared" si="14"/>
        <v>1274.4540413330726</v>
      </c>
      <c r="AB18" s="80">
        <f t="shared" si="14"/>
        <v>1287.865909865244</v>
      </c>
      <c r="AC18" s="80">
        <f t="shared" si="14"/>
        <v>1302.3040540216143</v>
      </c>
      <c r="AD18" s="131">
        <v>1.2E-5</v>
      </c>
      <c r="AE18" s="131">
        <v>1.2E-5</v>
      </c>
      <c r="AF18" s="131">
        <v>1.2E-5</v>
      </c>
      <c r="AG18" s="132">
        <f t="shared" si="15"/>
        <v>8.5895807204921899E-6</v>
      </c>
      <c r="AH18" s="132">
        <f t="shared" si="16"/>
        <v>8.520746197357925E-6</v>
      </c>
      <c r="AI18" s="132">
        <f t="shared" si="17"/>
        <v>8.4551550355847844E-6</v>
      </c>
      <c r="AK18" s="133"/>
      <c r="AL18" s="133"/>
    </row>
    <row r="19" spans="1:48" ht="15.75" x14ac:dyDescent="0.25">
      <c r="A19" s="121">
        <v>4</v>
      </c>
      <c r="B19" s="122" t="s">
        <v>60</v>
      </c>
      <c r="C19" s="123">
        <v>865</v>
      </c>
      <c r="D19" s="124">
        <v>3508</v>
      </c>
      <c r="E19" s="125">
        <v>4301</v>
      </c>
      <c r="F19" s="88">
        <v>2196</v>
      </c>
      <c r="G19" s="80">
        <f t="shared" si="13"/>
        <v>317.56891317953597</v>
      </c>
      <c r="H19" s="80">
        <f t="shared" si="2"/>
        <v>329.43584441798311</v>
      </c>
      <c r="I19" s="126">
        <f t="shared" si="3"/>
        <v>341.31618461828157</v>
      </c>
      <c r="J19" s="124">
        <v>7</v>
      </c>
      <c r="K19" s="125">
        <v>0</v>
      </c>
      <c r="L19" s="125">
        <v>0</v>
      </c>
      <c r="M19" s="127">
        <f t="shared" si="4"/>
        <v>0.13575757575757577</v>
      </c>
      <c r="N19" s="127">
        <f t="shared" si="5"/>
        <v>0.15696969696969698</v>
      </c>
      <c r="O19" s="128">
        <f t="shared" si="6"/>
        <v>0.18242424242424243</v>
      </c>
      <c r="P19" s="124">
        <v>123</v>
      </c>
      <c r="Q19" s="125">
        <v>92</v>
      </c>
      <c r="R19" s="129">
        <f t="shared" si="7"/>
        <v>356.68341888374778</v>
      </c>
      <c r="S19" s="129">
        <f t="shared" si="8"/>
        <v>358.23085237131289</v>
      </c>
      <c r="T19" s="129">
        <f t="shared" si="9"/>
        <v>359.77828585887795</v>
      </c>
      <c r="U19" s="124">
        <v>316</v>
      </c>
      <c r="V19" s="125">
        <v>1355</v>
      </c>
      <c r="W19" s="125">
        <v>344</v>
      </c>
      <c r="X19" s="127">
        <f t="shared" si="10"/>
        <v>850.0541554280012</v>
      </c>
      <c r="Y19" s="127">
        <f t="shared" si="11"/>
        <v>851.85537203082924</v>
      </c>
      <c r="Z19" s="128">
        <f t="shared" si="12"/>
        <v>854.85739970220936</v>
      </c>
      <c r="AA19" s="130">
        <f t="shared" si="14"/>
        <v>1524.4422450670427</v>
      </c>
      <c r="AB19" s="80">
        <f t="shared" si="14"/>
        <v>1539.679038517095</v>
      </c>
      <c r="AC19" s="80">
        <f t="shared" si="14"/>
        <v>1556.1342944217931</v>
      </c>
      <c r="AD19" s="131">
        <v>1.1E-5</v>
      </c>
      <c r="AE19" s="131">
        <v>1.1E-5</v>
      </c>
      <c r="AF19" s="131">
        <v>1.1E-5</v>
      </c>
      <c r="AG19" s="132">
        <f t="shared" si="15"/>
        <v>1.0213084658944753E-5</v>
      </c>
      <c r="AH19" s="132">
        <f t="shared" si="16"/>
        <v>1.0125939988782939E-5</v>
      </c>
      <c r="AI19" s="132">
        <f t="shared" si="17"/>
        <v>1.0042791047074471E-5</v>
      </c>
      <c r="AK19" s="133"/>
      <c r="AL19" s="133"/>
    </row>
    <row r="20" spans="1:48" ht="15.75" x14ac:dyDescent="0.25">
      <c r="A20" s="121">
        <v>5</v>
      </c>
      <c r="B20" s="122" t="s">
        <v>61</v>
      </c>
      <c r="C20" s="123">
        <v>892</v>
      </c>
      <c r="D20" s="124">
        <v>5737</v>
      </c>
      <c r="E20" s="125">
        <v>8976</v>
      </c>
      <c r="F20" s="88">
        <v>4623</v>
      </c>
      <c r="G20" s="80">
        <f t="shared" si="13"/>
        <v>626.06110103575281</v>
      </c>
      <c r="H20" s="80">
        <f t="shared" si="2"/>
        <v>649.45578398086082</v>
      </c>
      <c r="I20" s="126">
        <f t="shared" si="3"/>
        <v>672.8769015959632</v>
      </c>
      <c r="J20" s="124">
        <v>0</v>
      </c>
      <c r="K20" s="125">
        <v>0</v>
      </c>
      <c r="L20" s="125">
        <v>0</v>
      </c>
      <c r="M20" s="127">
        <f t="shared" si="4"/>
        <v>0</v>
      </c>
      <c r="N20" s="127">
        <f t="shared" si="5"/>
        <v>0</v>
      </c>
      <c r="O20" s="128">
        <f t="shared" si="6"/>
        <v>0</v>
      </c>
      <c r="P20" s="124">
        <v>21</v>
      </c>
      <c r="Q20" s="125">
        <v>66</v>
      </c>
      <c r="R20" s="129">
        <f t="shared" si="7"/>
        <v>231.67899616830542</v>
      </c>
      <c r="S20" s="129">
        <f t="shared" si="8"/>
        <v>232.68411111914403</v>
      </c>
      <c r="T20" s="129">
        <f t="shared" si="9"/>
        <v>233.68922606998268</v>
      </c>
      <c r="U20" s="124">
        <v>303</v>
      </c>
      <c r="V20" s="125">
        <v>336</v>
      </c>
      <c r="W20" s="125">
        <v>165</v>
      </c>
      <c r="X20" s="127">
        <f t="shared" si="10"/>
        <v>361.15273039991507</v>
      </c>
      <c r="Y20" s="127">
        <f t="shared" si="11"/>
        <v>361.91799257762364</v>
      </c>
      <c r="Z20" s="128">
        <f t="shared" si="12"/>
        <v>363.19342954047119</v>
      </c>
      <c r="AA20" s="130">
        <f t="shared" si="14"/>
        <v>1218.8928276039733</v>
      </c>
      <c r="AB20" s="80">
        <f t="shared" si="14"/>
        <v>1244.0578876776285</v>
      </c>
      <c r="AC20" s="80">
        <f t="shared" si="14"/>
        <v>1269.759557206417</v>
      </c>
      <c r="AD20" s="131">
        <v>3.3000000000000003E-5</v>
      </c>
      <c r="AE20" s="131">
        <v>3.3000000000000003E-5</v>
      </c>
      <c r="AF20" s="131">
        <v>3.3000000000000003E-5</v>
      </c>
      <c r="AG20" s="132">
        <f t="shared" si="15"/>
        <v>2.3756583618044962E-5</v>
      </c>
      <c r="AH20" s="132">
        <f t="shared" si="16"/>
        <v>2.3802262964097678E-5</v>
      </c>
      <c r="AI20" s="132">
        <f t="shared" si="17"/>
        <v>2.383973101959133E-5</v>
      </c>
      <c r="AK20" s="133"/>
      <c r="AL20" s="133"/>
    </row>
    <row r="21" spans="1:48" ht="15.75" x14ac:dyDescent="0.25">
      <c r="A21" s="121">
        <v>6</v>
      </c>
      <c r="B21" s="122" t="s">
        <v>62</v>
      </c>
      <c r="C21" s="123">
        <v>768</v>
      </c>
      <c r="D21" s="124">
        <v>3840</v>
      </c>
      <c r="E21" s="125">
        <v>4181</v>
      </c>
      <c r="F21" s="88">
        <v>2372</v>
      </c>
      <c r="G21" s="80">
        <f t="shared" si="13"/>
        <v>332.47850144589995</v>
      </c>
      <c r="H21" s="80">
        <f t="shared" si="2"/>
        <v>344.90257493413168</v>
      </c>
      <c r="I21" s="126">
        <f t="shared" si="3"/>
        <v>357.34068692348006</v>
      </c>
      <c r="J21" s="124">
        <v>104</v>
      </c>
      <c r="K21" s="125">
        <v>134</v>
      </c>
      <c r="L21" s="125">
        <v>12</v>
      </c>
      <c r="M21" s="127">
        <f>$M$9*((0.3*J21/$J$15)+(0.35*K21/$K$15)+(0.35*L21/$L$15))</f>
        <v>11.163387142452562</v>
      </c>
      <c r="N21" s="127">
        <f t="shared" si="5"/>
        <v>12.907666383460775</v>
      </c>
      <c r="O21" s="128">
        <f t="shared" si="6"/>
        <v>15.000801472670631</v>
      </c>
      <c r="P21" s="124">
        <v>82</v>
      </c>
      <c r="Q21" s="125">
        <v>52</v>
      </c>
      <c r="R21" s="129">
        <f t="shared" si="7"/>
        <v>206.09519592249856</v>
      </c>
      <c r="S21" s="129">
        <f t="shared" si="8"/>
        <v>206.98931824754195</v>
      </c>
      <c r="T21" s="129">
        <f t="shared" si="9"/>
        <v>207.88344057258533</v>
      </c>
      <c r="U21" s="124">
        <v>704</v>
      </c>
      <c r="V21" s="125">
        <v>852</v>
      </c>
      <c r="W21" s="125">
        <v>317</v>
      </c>
      <c r="X21" s="127">
        <f t="shared" si="10"/>
        <v>810.10939543032703</v>
      </c>
      <c r="Y21" s="127">
        <f t="shared" si="11"/>
        <v>811.82597134944763</v>
      </c>
      <c r="Z21" s="128">
        <f t="shared" si="12"/>
        <v>814.68693121464867</v>
      </c>
      <c r="AA21" s="130">
        <f t="shared" si="14"/>
        <v>1359.8464799411781</v>
      </c>
      <c r="AB21" s="80">
        <f t="shared" si="14"/>
        <v>1376.625530914582</v>
      </c>
      <c r="AC21" s="80">
        <f t="shared" si="14"/>
        <v>1394.9118601833848</v>
      </c>
      <c r="AD21" s="131">
        <v>5.0600000000000005E-4</v>
      </c>
      <c r="AE21" s="131">
        <v>5.0600000000000005E-4</v>
      </c>
      <c r="AF21" s="131">
        <v>5.0600000000000005E-4</v>
      </c>
      <c r="AG21" s="132">
        <f t="shared" si="15"/>
        <v>4.7200712788674024E-4</v>
      </c>
      <c r="AH21" s="132">
        <f t="shared" si="16"/>
        <v>4.6906571521755278E-4</v>
      </c>
      <c r="AI21" s="132">
        <f t="shared" si="17"/>
        <v>4.664089105248077E-4</v>
      </c>
      <c r="AK21" s="133"/>
      <c r="AL21" s="133"/>
    </row>
    <row r="22" spans="1:48" ht="15.75" x14ac:dyDescent="0.25">
      <c r="A22" s="121">
        <v>7</v>
      </c>
      <c r="B22" s="122" t="s">
        <v>63</v>
      </c>
      <c r="C22" s="123">
        <v>481</v>
      </c>
      <c r="D22" s="124">
        <v>2509</v>
      </c>
      <c r="E22" s="125">
        <v>3026</v>
      </c>
      <c r="F22" s="88">
        <v>1222</v>
      </c>
      <c r="G22" s="80">
        <f t="shared" si="13"/>
        <v>206.45271831898265</v>
      </c>
      <c r="H22" s="80">
        <f t="shared" si="2"/>
        <v>214.16745395778489</v>
      </c>
      <c r="I22" s="126">
        <f t="shared" si="3"/>
        <v>221.89090681199821</v>
      </c>
      <c r="J22" s="124">
        <v>268</v>
      </c>
      <c r="K22" s="125">
        <v>80</v>
      </c>
      <c r="L22" s="125">
        <v>51</v>
      </c>
      <c r="M22" s="127">
        <f t="shared" si="4"/>
        <v>18.45115831209289</v>
      </c>
      <c r="N22" s="127">
        <f t="shared" si="5"/>
        <v>21.334151798357404</v>
      </c>
      <c r="O22" s="128">
        <f t="shared" si="6"/>
        <v>24.793743981874819</v>
      </c>
      <c r="P22" s="124">
        <v>52</v>
      </c>
      <c r="Q22" s="125">
        <v>32</v>
      </c>
      <c r="R22" s="129">
        <f t="shared" si="7"/>
        <v>127.38157894736844</v>
      </c>
      <c r="S22" s="129">
        <f t="shared" si="8"/>
        <v>127.93421052631579</v>
      </c>
      <c r="T22" s="129">
        <f t="shared" si="9"/>
        <v>128.48684210526318</v>
      </c>
      <c r="U22" s="124">
        <v>293</v>
      </c>
      <c r="V22" s="125">
        <v>347</v>
      </c>
      <c r="W22" s="125">
        <v>66</v>
      </c>
      <c r="X22" s="127">
        <f t="shared" si="10"/>
        <v>282.07412907234493</v>
      </c>
      <c r="Y22" s="127">
        <f t="shared" si="11"/>
        <v>282.67182817335993</v>
      </c>
      <c r="Z22" s="128">
        <f t="shared" si="12"/>
        <v>283.66799334171822</v>
      </c>
      <c r="AA22" s="130">
        <f t="shared" si="14"/>
        <v>634.35958465078897</v>
      </c>
      <c r="AB22" s="80">
        <f t="shared" si="14"/>
        <v>646.10764445581799</v>
      </c>
      <c r="AC22" s="80">
        <f t="shared" si="14"/>
        <v>658.83948624085451</v>
      </c>
      <c r="AD22" s="131">
        <v>1.2999999999999999E-5</v>
      </c>
      <c r="AE22" s="131">
        <v>1.2999999999999999E-5</v>
      </c>
      <c r="AF22" s="131">
        <v>1.2999999999999999E-5</v>
      </c>
      <c r="AG22" s="132">
        <f t="shared" si="15"/>
        <v>9.032399974808129E-6</v>
      </c>
      <c r="AH22" s="132">
        <f t="shared" si="16"/>
        <v>9.0309144799891684E-6</v>
      </c>
      <c r="AI22" s="132">
        <f t="shared" si="17"/>
        <v>9.0366751579896705E-6</v>
      </c>
      <c r="AK22" s="133"/>
      <c r="AL22" s="133"/>
    </row>
    <row r="23" spans="1:48" ht="34.5" customHeight="1" x14ac:dyDescent="0.25">
      <c r="A23" s="134" t="s">
        <v>64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AA23" s="135"/>
      <c r="AB23" s="135"/>
      <c r="AC23" s="135"/>
      <c r="AD23" s="135"/>
      <c r="AE23" s="135"/>
      <c r="AF23" s="135"/>
      <c r="AK23" s="133"/>
      <c r="AL23" s="133"/>
    </row>
    <row r="24" spans="1:48" ht="29.25" customHeight="1" x14ac:dyDescent="0.25">
      <c r="A24" s="66" t="s">
        <v>65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AA24" s="135"/>
      <c r="AB24" s="135"/>
      <c r="AC24" s="135"/>
      <c r="AD24" s="135"/>
      <c r="AE24" s="135"/>
      <c r="AF24" s="135"/>
      <c r="AK24" s="133"/>
      <c r="AL24" s="133"/>
    </row>
    <row r="25" spans="1:48" ht="50.25" customHeight="1" x14ac:dyDescent="0.2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3"/>
      <c r="AL25" s="133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</row>
    <row r="26" spans="1:48" x14ac:dyDescent="0.25">
      <c r="B26" s="137"/>
      <c r="C26" s="136"/>
      <c r="D26" s="136"/>
      <c r="E26" s="136"/>
      <c r="F26" s="135"/>
      <c r="G26" s="135"/>
      <c r="H26" s="135"/>
      <c r="I26" s="135"/>
      <c r="J26" s="136"/>
      <c r="K26" s="136"/>
      <c r="L26" s="136"/>
      <c r="M26" s="136"/>
      <c r="N26" s="136"/>
      <c r="O26" s="136"/>
      <c r="P26" s="136"/>
      <c r="Q26" s="136"/>
    </row>
    <row r="27" spans="1:48" x14ac:dyDescent="0.25">
      <c r="B27" s="66"/>
      <c r="C27" s="136"/>
      <c r="D27" s="136"/>
      <c r="E27" s="136"/>
      <c r="F27" s="135"/>
      <c r="G27" s="135"/>
      <c r="H27" s="135"/>
      <c r="I27" s="135"/>
      <c r="J27" s="136"/>
      <c r="K27" s="136"/>
      <c r="L27" s="136"/>
      <c r="M27" s="136"/>
      <c r="N27" s="136"/>
      <c r="O27" s="136"/>
      <c r="P27" s="136"/>
      <c r="Q27" s="136"/>
    </row>
    <row r="28" spans="1:48" x14ac:dyDescent="0.25">
      <c r="D28" s="67"/>
      <c r="E28" s="67"/>
      <c r="F28" s="138"/>
      <c r="G28" s="138"/>
      <c r="H28" s="138"/>
      <c r="I28" s="138"/>
      <c r="J28" s="139"/>
      <c r="K28" s="139"/>
      <c r="L28" s="139"/>
      <c r="M28" s="139"/>
      <c r="N28" s="139"/>
      <c r="O28" s="139"/>
      <c r="P28" s="139"/>
      <c r="Q28" s="139"/>
    </row>
    <row r="29" spans="1:48" x14ac:dyDescent="0.25">
      <c r="D29" s="67"/>
      <c r="E29" s="67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1:48" x14ac:dyDescent="0.25">
      <c r="B30" s="66"/>
      <c r="D30" s="67"/>
      <c r="E30" s="67"/>
      <c r="F30" s="140"/>
      <c r="G30" s="140"/>
      <c r="H30" s="140"/>
      <c r="I30" s="140"/>
      <c r="J30" s="136"/>
      <c r="K30" s="136"/>
      <c r="L30" s="136"/>
      <c r="M30" s="136"/>
      <c r="N30" s="136"/>
      <c r="O30" s="136"/>
      <c r="P30" s="136"/>
      <c r="Q30" s="136"/>
    </row>
    <row r="31" spans="1:48" x14ac:dyDescent="0.25">
      <c r="D31" s="67"/>
      <c r="E31" s="67"/>
      <c r="J31" s="136"/>
      <c r="K31" s="69"/>
      <c r="Q31" s="136"/>
    </row>
    <row r="32" spans="1:48" x14ac:dyDescent="0.25">
      <c r="D32" s="67"/>
      <c r="E32" s="67"/>
      <c r="K32" s="69"/>
    </row>
    <row r="33" spans="2:11" x14ac:dyDescent="0.25">
      <c r="D33" s="67"/>
      <c r="E33" s="67"/>
      <c r="K33" s="69"/>
    </row>
    <row r="34" spans="2:11" x14ac:dyDescent="0.25">
      <c r="D34" s="67"/>
      <c r="E34" s="67"/>
    </row>
    <row r="36" spans="2:11" x14ac:dyDescent="0.25">
      <c r="B36" s="141"/>
      <c r="C36" s="141"/>
    </row>
  </sheetData>
  <autoFilter ref="B14:WWK25"/>
  <mergeCells count="34">
    <mergeCell ref="U12:Z12"/>
    <mergeCell ref="AA12:AC13"/>
    <mergeCell ref="AD12:AF13"/>
    <mergeCell ref="AG12:AI13"/>
    <mergeCell ref="G13:I13"/>
    <mergeCell ref="M13:O13"/>
    <mergeCell ref="R13:T13"/>
    <mergeCell ref="X13:Z13"/>
    <mergeCell ref="R7:T7"/>
    <mergeCell ref="U7:U9"/>
    <mergeCell ref="V7:V9"/>
    <mergeCell ref="W7:W9"/>
    <mergeCell ref="X7:Z7"/>
    <mergeCell ref="A12:A14"/>
    <mergeCell ref="B12:B14"/>
    <mergeCell ref="D12:I12"/>
    <mergeCell ref="J12:O12"/>
    <mergeCell ref="P12:T12"/>
    <mergeCell ref="J7:J9"/>
    <mergeCell ref="K7:K9"/>
    <mergeCell ref="L7:L9"/>
    <mergeCell ref="M7:O7"/>
    <mergeCell ref="P7:P9"/>
    <mergeCell ref="Q7:Q9"/>
    <mergeCell ref="AG1:AI1"/>
    <mergeCell ref="B2:AI2"/>
    <mergeCell ref="B3:C4"/>
    <mergeCell ref="A5:AI5"/>
    <mergeCell ref="B7:B9"/>
    <mergeCell ref="C7:C9"/>
    <mergeCell ref="D7:D9"/>
    <mergeCell ref="E7:E9"/>
    <mergeCell ref="F7:F9"/>
    <mergeCell ref="G7:I7"/>
  </mergeCells>
  <pageMargins left="0.70866141732283472" right="0.70866141732283472" top="0.74803149606299213" bottom="0.74803149606299213" header="0.31496062992125984" footer="0.31496062992125984"/>
  <pageSetup paperSize="9" scale="50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zoomScale="66" zoomScaleNormal="66" workbookViewId="0">
      <selection activeCell="I9" sqref="I9"/>
    </sheetView>
  </sheetViews>
  <sheetFormatPr defaultRowHeight="12.75" x14ac:dyDescent="0.2"/>
  <cols>
    <col min="1" max="1" width="9.140625" style="142"/>
    <col min="2" max="2" width="18.85546875" style="142" customWidth="1"/>
    <col min="3" max="3" width="12.42578125" style="142" customWidth="1"/>
    <col min="4" max="8" width="17.140625" style="142" customWidth="1"/>
    <col min="9" max="9" width="9.140625" style="142"/>
    <col min="10" max="10" width="10.140625" style="142" customWidth="1"/>
    <col min="11" max="11" width="13.140625" style="142" customWidth="1"/>
    <col min="12" max="12" width="11" style="142" customWidth="1"/>
    <col min="13" max="13" width="10.5703125" style="142" customWidth="1"/>
    <col min="14" max="14" width="9.140625" style="142"/>
    <col min="15" max="15" width="11.140625" style="142" customWidth="1"/>
    <col min="16" max="16" width="11.28515625" style="142" customWidth="1"/>
    <col min="17" max="16384" width="9.140625" style="142"/>
  </cols>
  <sheetData>
    <row r="1" spans="1:19" ht="156.75" customHeight="1" x14ac:dyDescent="0.2">
      <c r="P1" s="143" t="s">
        <v>66</v>
      </c>
      <c r="Q1" s="143"/>
      <c r="R1" s="143"/>
      <c r="S1" s="143"/>
    </row>
    <row r="2" spans="1:19" ht="25.5" x14ac:dyDescent="0.35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30.75" x14ac:dyDescent="0.5">
      <c r="A3" s="144" t="s">
        <v>68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20.25" x14ac:dyDescent="0.3">
      <c r="A4" s="145" t="s">
        <v>69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19" ht="19.5" customHeight="1" thickBot="1" x14ac:dyDescent="0.35">
      <c r="A5" s="146" t="s">
        <v>70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19" ht="27" x14ac:dyDescent="0.45">
      <c r="A6" s="147"/>
      <c r="B6" s="147"/>
      <c r="C6" s="147"/>
      <c r="D6" s="148" t="s">
        <v>71</v>
      </c>
      <c r="E6" s="149" t="s">
        <v>72</v>
      </c>
      <c r="F6" s="149" t="s">
        <v>73</v>
      </c>
      <c r="G6" s="149" t="s">
        <v>74</v>
      </c>
      <c r="H6" s="148" t="s">
        <v>75</v>
      </c>
      <c r="I6" s="150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9.5" thickBot="1" x14ac:dyDescent="0.35">
      <c r="A7" s="147"/>
      <c r="B7" s="147"/>
      <c r="C7" s="147"/>
      <c r="D7" s="151">
        <v>0.1</v>
      </c>
      <c r="E7" s="151">
        <v>0.3</v>
      </c>
      <c r="F7" s="151">
        <v>0.05</v>
      </c>
      <c r="G7" s="151">
        <v>0.05</v>
      </c>
      <c r="H7" s="152">
        <f>1-D7-E7-F7-G7</f>
        <v>0.5</v>
      </c>
      <c r="I7" s="153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ht="12.75" customHeight="1" x14ac:dyDescent="0.2">
      <c r="A8" s="154" t="s">
        <v>76</v>
      </c>
      <c r="B8" s="154" t="s">
        <v>77</v>
      </c>
      <c r="C8" s="154" t="s">
        <v>78</v>
      </c>
      <c r="D8" s="154" t="s">
        <v>79</v>
      </c>
      <c r="E8" s="154" t="s">
        <v>80</v>
      </c>
      <c r="F8" s="154" t="s">
        <v>81</v>
      </c>
      <c r="G8" s="154" t="s">
        <v>82</v>
      </c>
      <c r="H8" s="154" t="s">
        <v>83</v>
      </c>
      <c r="I8" s="155" t="s">
        <v>84</v>
      </c>
      <c r="J8" s="156"/>
      <c r="K8" s="156"/>
      <c r="L8" s="156"/>
      <c r="M8" s="157"/>
      <c r="N8" s="158" t="s">
        <v>85</v>
      </c>
      <c r="O8" s="159"/>
      <c r="P8" s="159"/>
      <c r="Q8" s="159"/>
      <c r="R8" s="160"/>
      <c r="S8" s="161" t="s">
        <v>86</v>
      </c>
    </row>
    <row r="9" spans="1:19" ht="237" customHeight="1" x14ac:dyDescent="0.2">
      <c r="A9" s="162"/>
      <c r="B9" s="162"/>
      <c r="C9" s="162"/>
      <c r="D9" s="162"/>
      <c r="E9" s="162"/>
      <c r="F9" s="162"/>
      <c r="G9" s="162"/>
      <c r="H9" s="162"/>
      <c r="I9" s="163" t="s">
        <v>87</v>
      </c>
      <c r="J9" s="163" t="s">
        <v>88</v>
      </c>
      <c r="K9" s="163" t="s">
        <v>89</v>
      </c>
      <c r="L9" s="163" t="s">
        <v>90</v>
      </c>
      <c r="M9" s="163" t="s">
        <v>91</v>
      </c>
      <c r="N9" s="163" t="s">
        <v>87</v>
      </c>
      <c r="O9" s="163" t="s">
        <v>88</v>
      </c>
      <c r="P9" s="163" t="s">
        <v>92</v>
      </c>
      <c r="Q9" s="163" t="s">
        <v>90</v>
      </c>
      <c r="R9" s="163" t="s">
        <v>91</v>
      </c>
      <c r="S9" s="161"/>
    </row>
    <row r="10" spans="1:19" x14ac:dyDescent="0.2">
      <c r="A10" s="164">
        <f>COUNT(C11:C18)</f>
        <v>7</v>
      </c>
      <c r="B10" s="165" t="s">
        <v>56</v>
      </c>
      <c r="C10" s="166">
        <f t="shared" ref="C10:H10" si="0">SUM(C11:C18)</f>
        <v>8218</v>
      </c>
      <c r="D10" s="166">
        <f t="shared" si="0"/>
        <v>53985</v>
      </c>
      <c r="E10" s="166">
        <f t="shared" si="0"/>
        <v>16553</v>
      </c>
      <c r="F10" s="166">
        <f t="shared" si="0"/>
        <v>33999</v>
      </c>
      <c r="G10" s="166">
        <f t="shared" si="0"/>
        <v>2580</v>
      </c>
      <c r="H10" s="166">
        <f t="shared" si="0"/>
        <v>2901</v>
      </c>
      <c r="I10" s="167">
        <f t="shared" ref="I10:R10" si="1">MAX(I11:I18)</f>
        <v>14.617283950617283</v>
      </c>
      <c r="J10" s="167">
        <f t="shared" si="1"/>
        <v>6.166666666666667</v>
      </c>
      <c r="K10" s="167">
        <f>MAX(K11:K18)</f>
        <v>7.2885427666314682</v>
      </c>
      <c r="L10" s="167">
        <f t="shared" si="1"/>
        <v>0.57391763463569168</v>
      </c>
      <c r="M10" s="167">
        <f t="shared" si="1"/>
        <v>1.6632016632016633</v>
      </c>
      <c r="N10" s="167">
        <f t="shared" si="1"/>
        <v>0.1</v>
      </c>
      <c r="O10" s="167">
        <f t="shared" si="1"/>
        <v>0.3</v>
      </c>
      <c r="P10" s="167">
        <f t="shared" si="1"/>
        <v>0.05</v>
      </c>
      <c r="Q10" s="167">
        <f t="shared" si="1"/>
        <v>0.05</v>
      </c>
      <c r="R10" s="167">
        <f t="shared" si="1"/>
        <v>0.5</v>
      </c>
      <c r="S10" s="166"/>
    </row>
    <row r="11" spans="1:19" x14ac:dyDescent="0.2">
      <c r="A11" s="168">
        <v>1</v>
      </c>
      <c r="B11" s="169" t="str">
        <f>[4]ИНП!B16</f>
        <v>Балаганское</v>
      </c>
      <c r="C11" s="170">
        <v>3788</v>
      </c>
      <c r="D11" s="171">
        <v>12409</v>
      </c>
      <c r="E11" s="171">
        <v>2147</v>
      </c>
      <c r="F11" s="171">
        <v>27609</v>
      </c>
      <c r="G11" s="171">
        <v>2174</v>
      </c>
      <c r="H11" s="171">
        <v>1</v>
      </c>
      <c r="I11" s="172">
        <f>IF($C11=0, ,D11/$C11)</f>
        <v>3.2758711721224922</v>
      </c>
      <c r="J11" s="172">
        <f>IF($C11=0, ,E11/$C11)</f>
        <v>0.5667898627243928</v>
      </c>
      <c r="K11" s="172">
        <f>IF($C11=0, ,F11/$C11)</f>
        <v>7.2885427666314682</v>
      </c>
      <c r="L11" s="172">
        <f>IF($C11=0, ,G11/$C11)</f>
        <v>0.57391763463569168</v>
      </c>
      <c r="M11" s="172">
        <f>IF($C11=0, ,H11/$C11)</f>
        <v>2.6399155227032733E-4</v>
      </c>
      <c r="N11" s="172">
        <f>I11/I$10*D$7</f>
        <v>2.241094298495962E-2</v>
      </c>
      <c r="O11" s="172">
        <f>J11/J$10*E$7</f>
        <v>2.7573560889294781E-2</v>
      </c>
      <c r="P11" s="172">
        <f>K11/K$10*F$7</f>
        <v>0.05</v>
      </c>
      <c r="Q11" s="172">
        <f>L11/L$10*G$7</f>
        <v>0.05</v>
      </c>
      <c r="R11" s="172">
        <f>M11/M$10*H$7</f>
        <v>7.9362460401267149E-5</v>
      </c>
      <c r="S11" s="173">
        <f>IF(C11=0,0,N11+O11+P11+Q11+R11)</f>
        <v>0.15006386633465568</v>
      </c>
    </row>
    <row r="12" spans="1:19" x14ac:dyDescent="0.2">
      <c r="A12" s="168">
        <v>2</v>
      </c>
      <c r="B12" s="169" t="str">
        <f>[4]ИНП!B17</f>
        <v>Биритское</v>
      </c>
      <c r="C12" s="170">
        <v>486</v>
      </c>
      <c r="D12" s="171">
        <v>7104</v>
      </c>
      <c r="E12" s="171">
        <v>2997</v>
      </c>
      <c r="F12" s="171">
        <v>663</v>
      </c>
      <c r="G12" s="171">
        <v>12</v>
      </c>
      <c r="H12" s="171">
        <v>100</v>
      </c>
      <c r="I12" s="172">
        <f t="shared" ref="I12:M18" si="2">IF($C12=0, ,D12/$C12)</f>
        <v>14.617283950617283</v>
      </c>
      <c r="J12" s="172">
        <f t="shared" si="2"/>
        <v>6.166666666666667</v>
      </c>
      <c r="K12" s="172">
        <f t="shared" si="2"/>
        <v>1.3641975308641976</v>
      </c>
      <c r="L12" s="172">
        <f t="shared" si="2"/>
        <v>2.4691358024691357E-2</v>
      </c>
      <c r="M12" s="172">
        <f t="shared" si="2"/>
        <v>0.20576131687242799</v>
      </c>
      <c r="N12" s="172">
        <f t="shared" ref="N12:R18" si="3">I12/I$10*D$7</f>
        <v>0.1</v>
      </c>
      <c r="O12" s="172">
        <f t="shared" si="3"/>
        <v>0.3</v>
      </c>
      <c r="P12" s="172">
        <f t="shared" si="3"/>
        <v>9.3585067313440903E-3</v>
      </c>
      <c r="Q12" s="172">
        <f t="shared" si="3"/>
        <v>2.1511238315899462E-3</v>
      </c>
      <c r="R12" s="172">
        <f t="shared" si="3"/>
        <v>6.1856995884773662E-2</v>
      </c>
      <c r="S12" s="173">
        <f t="shared" ref="S12:S18" si="4">IF(C12=0,0,N12+O12+P12+Q12+R12)</f>
        <v>0.47336662644770772</v>
      </c>
    </row>
    <row r="13" spans="1:19" x14ac:dyDescent="0.2">
      <c r="A13" s="168">
        <v>3</v>
      </c>
      <c r="B13" s="169" t="str">
        <f>[4]ИНП!B18</f>
        <v>Заславское</v>
      </c>
      <c r="C13" s="170">
        <v>938</v>
      </c>
      <c r="D13" s="171">
        <v>6734</v>
      </c>
      <c r="E13" s="171">
        <v>1954</v>
      </c>
      <c r="F13" s="171">
        <v>2120</v>
      </c>
      <c r="G13" s="171">
        <v>8</v>
      </c>
      <c r="H13" s="171">
        <v>500</v>
      </c>
      <c r="I13" s="172">
        <f t="shared" si="2"/>
        <v>7.1791044776119399</v>
      </c>
      <c r="J13" s="172">
        <f t="shared" si="2"/>
        <v>2.0831556503198296</v>
      </c>
      <c r="K13" s="172">
        <f t="shared" si="2"/>
        <v>2.2601279317697229</v>
      </c>
      <c r="L13" s="172">
        <f t="shared" si="2"/>
        <v>8.5287846481876331E-3</v>
      </c>
      <c r="M13" s="172">
        <f t="shared" si="2"/>
        <v>0.53304904051172708</v>
      </c>
      <c r="N13" s="172">
        <f t="shared" si="3"/>
        <v>4.9113805970149256E-2</v>
      </c>
      <c r="O13" s="172">
        <f t="shared" si="3"/>
        <v>0.10134270731285658</v>
      </c>
      <c r="P13" s="172">
        <f t="shared" si="3"/>
        <v>1.5504662620058153E-2</v>
      </c>
      <c r="Q13" s="172">
        <f t="shared" si="3"/>
        <v>7.4303211240420316E-4</v>
      </c>
      <c r="R13" s="172">
        <f t="shared" si="3"/>
        <v>0.16024786780383796</v>
      </c>
      <c r="S13" s="173">
        <f t="shared" si="4"/>
        <v>0.32695207581930613</v>
      </c>
    </row>
    <row r="14" spans="1:19" x14ac:dyDescent="0.2">
      <c r="A14" s="168">
        <v>4</v>
      </c>
      <c r="B14" s="169" t="str">
        <f>[4]ИНП!B19</f>
        <v>Коноваловское</v>
      </c>
      <c r="C14" s="170">
        <v>865</v>
      </c>
      <c r="D14" s="171">
        <v>6505</v>
      </c>
      <c r="E14" s="171">
        <v>2997</v>
      </c>
      <c r="F14" s="171">
        <v>2741</v>
      </c>
      <c r="G14" s="171">
        <v>11</v>
      </c>
      <c r="H14" s="171">
        <v>100</v>
      </c>
      <c r="I14" s="172">
        <f t="shared" si="2"/>
        <v>7.5202312138728322</v>
      </c>
      <c r="J14" s="172">
        <f t="shared" si="2"/>
        <v>3.4647398843930635</v>
      </c>
      <c r="K14" s="172">
        <f t="shared" si="2"/>
        <v>3.1687861271676301</v>
      </c>
      <c r="L14" s="172">
        <f t="shared" si="2"/>
        <v>1.2716763005780347E-2</v>
      </c>
      <c r="M14" s="172">
        <f t="shared" si="2"/>
        <v>0.11560693641618497</v>
      </c>
      <c r="N14" s="172">
        <f t="shared" si="3"/>
        <v>5.1447527730042186E-2</v>
      </c>
      <c r="O14" s="172">
        <f t="shared" si="3"/>
        <v>0.16855491329479766</v>
      </c>
      <c r="P14" s="172">
        <f t="shared" si="3"/>
        <v>2.1738132220853676E-2</v>
      </c>
      <c r="Q14" s="172">
        <f t="shared" si="3"/>
        <v>1.1078909444778278E-3</v>
      </c>
      <c r="R14" s="172">
        <f t="shared" si="3"/>
        <v>3.4754335260115607E-2</v>
      </c>
      <c r="S14" s="173">
        <f t="shared" si="4"/>
        <v>0.27760279945028699</v>
      </c>
    </row>
    <row r="15" spans="1:19" x14ac:dyDescent="0.2">
      <c r="A15" s="168">
        <v>5</v>
      </c>
      <c r="B15" s="169" t="str">
        <f>[4]ИНП!B20</f>
        <v>Кумарейское</v>
      </c>
      <c r="C15" s="170">
        <v>892</v>
      </c>
      <c r="D15" s="171">
        <v>9228</v>
      </c>
      <c r="E15" s="171">
        <v>2997</v>
      </c>
      <c r="F15" s="171">
        <v>0</v>
      </c>
      <c r="G15" s="171">
        <v>62</v>
      </c>
      <c r="H15" s="171">
        <v>800</v>
      </c>
      <c r="I15" s="172">
        <f t="shared" si="2"/>
        <v>10.345291479820627</v>
      </c>
      <c r="J15" s="172">
        <f t="shared" si="2"/>
        <v>3.3598654708520179</v>
      </c>
      <c r="K15" s="172">
        <f t="shared" si="2"/>
        <v>0</v>
      </c>
      <c r="L15" s="172">
        <f t="shared" si="2"/>
        <v>6.9506726457399109E-2</v>
      </c>
      <c r="M15" s="172">
        <f t="shared" si="2"/>
        <v>0.89686098654708524</v>
      </c>
      <c r="N15" s="172">
        <f t="shared" si="3"/>
        <v>7.0774375833232345E-2</v>
      </c>
      <c r="O15" s="172">
        <f t="shared" si="3"/>
        <v>0.16345291479820628</v>
      </c>
      <c r="P15" s="172">
        <f t="shared" si="3"/>
        <v>0</v>
      </c>
      <c r="Q15" s="172">
        <f t="shared" si="3"/>
        <v>6.0554618174017442E-3</v>
      </c>
      <c r="R15" s="172">
        <f t="shared" si="3"/>
        <v>0.26961883408071746</v>
      </c>
      <c r="S15" s="173">
        <f t="shared" si="4"/>
        <v>0.50990158652955786</v>
      </c>
    </row>
    <row r="16" spans="1:19" x14ac:dyDescent="0.2">
      <c r="A16" s="168">
        <v>6</v>
      </c>
      <c r="B16" s="169" t="str">
        <f>[4]ИНП!B21</f>
        <v>Тарнопольское</v>
      </c>
      <c r="C16" s="170">
        <v>768</v>
      </c>
      <c r="D16" s="171">
        <v>6260</v>
      </c>
      <c r="E16" s="171">
        <v>2877</v>
      </c>
      <c r="F16" s="171">
        <v>866</v>
      </c>
      <c r="G16" s="171">
        <v>307</v>
      </c>
      <c r="H16" s="171">
        <v>600</v>
      </c>
      <c r="I16" s="172">
        <f t="shared" si="2"/>
        <v>8.1510416666666661</v>
      </c>
      <c r="J16" s="172">
        <f t="shared" si="2"/>
        <v>3.74609375</v>
      </c>
      <c r="K16" s="172">
        <f t="shared" si="2"/>
        <v>1.1276041666666667</v>
      </c>
      <c r="L16" s="172">
        <f t="shared" si="2"/>
        <v>0.39973958333333331</v>
      </c>
      <c r="M16" s="172">
        <f t="shared" si="2"/>
        <v>0.78125</v>
      </c>
      <c r="N16" s="172">
        <f t="shared" si="3"/>
        <v>5.5763038429054057E-2</v>
      </c>
      <c r="O16" s="172">
        <f t="shared" si="3"/>
        <v>0.18224239864864863</v>
      </c>
      <c r="P16" s="172">
        <f t="shared" si="3"/>
        <v>7.7354568860395767E-3</v>
      </c>
      <c r="Q16" s="172">
        <f t="shared" si="3"/>
        <v>3.4825518437595827E-2</v>
      </c>
      <c r="R16" s="172">
        <f t="shared" si="3"/>
        <v>0.23486328125</v>
      </c>
      <c r="S16" s="173">
        <f t="shared" si="4"/>
        <v>0.51542969365133806</v>
      </c>
    </row>
    <row r="17" spans="1:19" x14ac:dyDescent="0.2">
      <c r="A17" s="168">
        <v>7</v>
      </c>
      <c r="B17" s="169" t="s">
        <v>93</v>
      </c>
      <c r="C17" s="170">
        <v>481</v>
      </c>
      <c r="D17" s="171">
        <v>5745</v>
      </c>
      <c r="E17" s="171">
        <v>584</v>
      </c>
      <c r="F17" s="171">
        <v>0</v>
      </c>
      <c r="G17" s="171">
        <v>6</v>
      </c>
      <c r="H17" s="171">
        <v>800</v>
      </c>
      <c r="I17" s="172">
        <f t="shared" si="2"/>
        <v>11.943866943866944</v>
      </c>
      <c r="J17" s="172">
        <f t="shared" si="2"/>
        <v>1.2141372141372142</v>
      </c>
      <c r="K17" s="172">
        <f t="shared" si="2"/>
        <v>0</v>
      </c>
      <c r="L17" s="172">
        <f t="shared" si="2"/>
        <v>1.2474012474012475E-2</v>
      </c>
      <c r="M17" s="172">
        <f t="shared" si="2"/>
        <v>1.6632016632016633</v>
      </c>
      <c r="N17" s="172">
        <f t="shared" si="3"/>
        <v>8.1710576220711373E-2</v>
      </c>
      <c r="O17" s="172">
        <f t="shared" si="3"/>
        <v>5.9066134741810411E-2</v>
      </c>
      <c r="P17" s="172">
        <f t="shared" si="3"/>
        <v>0</v>
      </c>
      <c r="Q17" s="172">
        <f t="shared" si="3"/>
        <v>1.0867423930901391E-3</v>
      </c>
      <c r="R17" s="172">
        <f t="shared" si="3"/>
        <v>0.5</v>
      </c>
      <c r="S17" s="173">
        <f t="shared" si="4"/>
        <v>0.6418634533556119</v>
      </c>
    </row>
    <row r="18" spans="1:19" x14ac:dyDescent="0.2">
      <c r="A18" s="168">
        <v>8</v>
      </c>
      <c r="B18" s="169"/>
      <c r="C18" s="171"/>
      <c r="D18" s="171"/>
      <c r="E18" s="171"/>
      <c r="F18" s="171"/>
      <c r="G18" s="171"/>
      <c r="H18" s="171"/>
      <c r="I18" s="172">
        <f t="shared" si="2"/>
        <v>0</v>
      </c>
      <c r="J18" s="172">
        <f t="shared" si="2"/>
        <v>0</v>
      </c>
      <c r="K18" s="172">
        <f t="shared" si="2"/>
        <v>0</v>
      </c>
      <c r="L18" s="172">
        <f t="shared" si="2"/>
        <v>0</v>
      </c>
      <c r="M18" s="172">
        <f t="shared" si="2"/>
        <v>0</v>
      </c>
      <c r="N18" s="172">
        <f t="shared" si="3"/>
        <v>0</v>
      </c>
      <c r="O18" s="172">
        <f t="shared" si="3"/>
        <v>0</v>
      </c>
      <c r="P18" s="172">
        <f t="shared" si="3"/>
        <v>0</v>
      </c>
      <c r="Q18" s="172">
        <f t="shared" si="3"/>
        <v>0</v>
      </c>
      <c r="R18" s="172">
        <f t="shared" si="3"/>
        <v>0</v>
      </c>
      <c r="S18" s="173">
        <f t="shared" si="4"/>
        <v>0</v>
      </c>
    </row>
    <row r="20" spans="1:19" x14ac:dyDescent="0.2">
      <c r="A20" s="142" t="s">
        <v>94</v>
      </c>
    </row>
  </sheetData>
  <mergeCells count="16">
    <mergeCell ref="F8:F9"/>
    <mergeCell ref="G8:G9"/>
    <mergeCell ref="H8:H9"/>
    <mergeCell ref="I8:M8"/>
    <mergeCell ref="N8:R8"/>
    <mergeCell ref="S8:S9"/>
    <mergeCell ref="P1:S1"/>
    <mergeCell ref="A2:S2"/>
    <mergeCell ref="A3:S3"/>
    <mergeCell ref="A4:S4"/>
    <mergeCell ref="A5:S5"/>
    <mergeCell ref="A8:A9"/>
    <mergeCell ref="B8:B9"/>
    <mergeCell ref="C8:C9"/>
    <mergeCell ref="D8:D9"/>
    <mergeCell ref="E8:E9"/>
  </mergeCells>
  <conditionalFormatting sqref="I11:I18">
    <cfRule type="cellIs" dxfId="4" priority="5" operator="equal">
      <formula>I$10</formula>
    </cfRule>
  </conditionalFormatting>
  <conditionalFormatting sqref="J11:J18">
    <cfRule type="cellIs" dxfId="3" priority="4" operator="equal">
      <formula>J$10</formula>
    </cfRule>
  </conditionalFormatting>
  <conditionalFormatting sqref="K11:K18">
    <cfRule type="cellIs" dxfId="2" priority="3" operator="equal">
      <formula>K$10</formula>
    </cfRule>
  </conditionalFormatting>
  <conditionalFormatting sqref="L11:M18">
    <cfRule type="cellIs" dxfId="1" priority="2" operator="equal">
      <formula>L$10</formula>
    </cfRule>
  </conditionalFormatting>
  <conditionalFormatting sqref="N11:R18">
    <cfRule type="cellIs" dxfId="0" priority="1" operator="equal">
      <formula>N$10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J13" sqref="J13"/>
    </sheetView>
  </sheetViews>
  <sheetFormatPr defaultRowHeight="12.75" x14ac:dyDescent="0.2"/>
  <cols>
    <col min="1" max="1" width="9.140625" style="174"/>
    <col min="2" max="2" width="45" style="174" customWidth="1"/>
    <col min="3" max="6" width="17.140625" style="174" customWidth="1"/>
    <col min="7" max="7" width="19.85546875" style="174" customWidth="1"/>
    <col min="8" max="8" width="21.28515625" style="174" customWidth="1"/>
    <col min="9" max="9" width="12" style="174" customWidth="1"/>
    <col min="10" max="10" width="11.7109375" style="174" customWidth="1"/>
    <col min="11" max="11" width="11.5703125" style="174" customWidth="1"/>
    <col min="12" max="12" width="10.28515625" style="174" customWidth="1"/>
    <col min="13" max="13" width="12.7109375" style="174" customWidth="1"/>
    <col min="14" max="16384" width="9.140625" style="174"/>
  </cols>
  <sheetData>
    <row r="1" spans="1:16" ht="93.75" customHeight="1" x14ac:dyDescent="0.2">
      <c r="G1" s="175" t="s">
        <v>95</v>
      </c>
      <c r="H1" s="175"/>
    </row>
    <row r="2" spans="1:16" ht="48.75" customHeight="1" x14ac:dyDescent="0.35">
      <c r="A2" s="176" t="s">
        <v>96</v>
      </c>
      <c r="B2" s="176"/>
      <c r="C2" s="176"/>
      <c r="D2" s="176"/>
      <c r="E2" s="176"/>
      <c r="F2" s="176"/>
      <c r="G2" s="176"/>
      <c r="H2" s="176"/>
    </row>
    <row r="3" spans="1:16" ht="20.25" x14ac:dyDescent="0.3">
      <c r="A3" s="177"/>
      <c r="B3" s="177"/>
      <c r="C3" s="177"/>
      <c r="D3" s="177"/>
      <c r="E3" s="177"/>
      <c r="F3" s="177"/>
      <c r="G3" s="177"/>
      <c r="H3" s="177"/>
    </row>
    <row r="4" spans="1:16" ht="18.75" x14ac:dyDescent="0.3">
      <c r="A4" s="178"/>
      <c r="B4" s="178"/>
      <c r="C4" s="178"/>
      <c r="D4" s="178"/>
      <c r="E4" s="178"/>
      <c r="G4" s="179" t="s">
        <v>97</v>
      </c>
      <c r="H4" s="180">
        <v>2.4892539999999999</v>
      </c>
    </row>
    <row r="5" spans="1:16" ht="12.75" customHeight="1" x14ac:dyDescent="0.2">
      <c r="A5" s="181" t="s">
        <v>76</v>
      </c>
      <c r="B5" s="181" t="s">
        <v>77</v>
      </c>
      <c r="C5" s="181" t="s">
        <v>98</v>
      </c>
      <c r="D5" s="181" t="s">
        <v>99</v>
      </c>
      <c r="E5" s="181" t="s">
        <v>100</v>
      </c>
      <c r="F5" s="154" t="s">
        <v>101</v>
      </c>
      <c r="G5" s="181" t="s">
        <v>102</v>
      </c>
      <c r="H5" s="181" t="s">
        <v>103</v>
      </c>
    </row>
    <row r="6" spans="1:16" ht="113.25" customHeight="1" x14ac:dyDescent="0.2">
      <c r="A6" s="182"/>
      <c r="B6" s="182"/>
      <c r="C6" s="182"/>
      <c r="D6" s="182"/>
      <c r="E6" s="182"/>
      <c r="F6" s="162"/>
      <c r="G6" s="182"/>
      <c r="H6" s="182"/>
      <c r="J6" s="183"/>
      <c r="K6" s="184"/>
      <c r="L6" s="184"/>
      <c r="M6" s="184"/>
      <c r="N6" s="185"/>
      <c r="O6" s="185"/>
    </row>
    <row r="7" spans="1:16" x14ac:dyDescent="0.2">
      <c r="A7" s="186">
        <f>COUNT(C8:C14)</f>
        <v>7</v>
      </c>
      <c r="B7" s="187" t="s">
        <v>56</v>
      </c>
      <c r="C7" s="188">
        <f>SUM(C8:C14)</f>
        <v>8218</v>
      </c>
      <c r="D7" s="188"/>
      <c r="E7" s="188"/>
      <c r="F7" s="188"/>
      <c r="G7" s="188"/>
      <c r="H7" s="189">
        <f>SUM(H8:H14)</f>
        <v>11833.054345225395</v>
      </c>
      <c r="J7" s="190"/>
      <c r="K7" s="190"/>
      <c r="L7" s="191"/>
      <c r="M7" s="192"/>
      <c r="N7" s="193"/>
      <c r="O7" s="193"/>
    </row>
    <row r="8" spans="1:16" ht="15.75" x14ac:dyDescent="0.25">
      <c r="A8" s="194">
        <v>1</v>
      </c>
      <c r="B8" s="122" t="s">
        <v>57</v>
      </c>
      <c r="C8" s="171">
        <f>[4]ИБР!C11</f>
        <v>3788</v>
      </c>
      <c r="D8" s="195">
        <f>[4]ИНП!AG16</f>
        <v>0.25691154553043111</v>
      </c>
      <c r="E8" s="195">
        <f>[4]ИБР!S11</f>
        <v>0.15006386633465568</v>
      </c>
      <c r="F8" s="195">
        <f>D8/E8</f>
        <v>1.7120147028432258</v>
      </c>
      <c r="G8" s="196">
        <f>F8/([4]ИНП!$D$4/$C$7*'Дотация 2023'!E8*'Дотация 2023'!C8)</f>
        <v>1.5866851858017442E-3</v>
      </c>
      <c r="H8" s="197">
        <f>[4]ИНП!$D$4/$C$7*('Дотация 2023'!$H$4-'Дотация 2023'!$G8)*'Дотация 2023'!$E8*'Дотация 2023'!$C8</f>
        <v>2684.1638510618736</v>
      </c>
      <c r="K8" s="198"/>
      <c r="L8" s="191"/>
      <c r="M8" s="192"/>
      <c r="N8" s="193"/>
      <c r="O8" s="193"/>
    </row>
    <row r="9" spans="1:16" ht="15.75" x14ac:dyDescent="0.25">
      <c r="A9" s="194">
        <v>2</v>
      </c>
      <c r="B9" s="122" t="s">
        <v>58</v>
      </c>
      <c r="C9" s="171">
        <f>[4]ИБР!C12</f>
        <v>486</v>
      </c>
      <c r="D9" s="195">
        <f>[4]ИНП!AG17</f>
        <v>6.8647436983083584E-5</v>
      </c>
      <c r="E9" s="195">
        <f>[4]ИБР!S12</f>
        <v>0.47336662644770772</v>
      </c>
      <c r="F9" s="195">
        <f t="shared" ref="F9:F14" si="0">D9/E9</f>
        <v>1.4501959611778206E-4</v>
      </c>
      <c r="G9" s="196">
        <f>F9/([4]ИНП!$D$4/$C$7*'Дотация 2023'!E9*'Дотация 2023'!C9)</f>
        <v>3.3209486856841923E-7</v>
      </c>
      <c r="H9" s="197">
        <f>[4]ИНП!$D$4/$C$7*('Дотация 2023'!$H$4-'Дотация 2023'!$G9)*'Дотация 2023'!$E9*'Дотация 2023'!$C9</f>
        <v>1087.0103567406895</v>
      </c>
      <c r="K9" s="198"/>
      <c r="L9" s="191"/>
      <c r="M9" s="192"/>
      <c r="N9" s="193"/>
      <c r="O9" s="193"/>
    </row>
    <row r="10" spans="1:16" ht="15.75" x14ac:dyDescent="0.25">
      <c r="A10" s="194">
        <v>3</v>
      </c>
      <c r="B10" s="122" t="s">
        <v>59</v>
      </c>
      <c r="C10" s="171">
        <f>[4]ИБР!C13</f>
        <v>938</v>
      </c>
      <c r="D10" s="195">
        <f>[4]ИНП!AG18</f>
        <v>8.5895807204921899E-6</v>
      </c>
      <c r="E10" s="195">
        <f>[4]ИБР!S13</f>
        <v>0.32695207581930613</v>
      </c>
      <c r="F10" s="195">
        <f t="shared" si="0"/>
        <v>2.6271681251656347E-5</v>
      </c>
      <c r="G10" s="196">
        <f>F10/([4]ИНП!$D$4/$C$7*'Дотация 2023'!E10*'Дотация 2023'!C10)</f>
        <v>4.5130516898742297E-8</v>
      </c>
      <c r="H10" s="197">
        <f>[4]ИНП!$D$4/$C$7*('Дотация 2023'!$H$4-'Дотация 2023'!$G10)*'Дотация 2023'!$E10*'Дотация 2023'!$C10</f>
        <v>1449.06132148862</v>
      </c>
      <c r="K10" s="198"/>
      <c r="L10" s="191"/>
      <c r="M10" s="192"/>
      <c r="N10" s="193"/>
      <c r="O10" s="193"/>
    </row>
    <row r="11" spans="1:16" ht="15.75" x14ac:dyDescent="0.25">
      <c r="A11" s="194">
        <v>4</v>
      </c>
      <c r="B11" s="122" t="s">
        <v>60</v>
      </c>
      <c r="C11" s="171">
        <f>[4]ИБР!C14</f>
        <v>865</v>
      </c>
      <c r="D11" s="195">
        <f>[4]ИНП!AG19</f>
        <v>1.0213084658944753E-5</v>
      </c>
      <c r="E11" s="195">
        <f>[4]ИБР!S14</f>
        <v>0.27760279945028699</v>
      </c>
      <c r="F11" s="195">
        <f t="shared" si="0"/>
        <v>3.6790279778045639E-5</v>
      </c>
      <c r="G11" s="196">
        <f>F11/([4]ИНП!$D$4/$C$7*'Дотация 2023'!E11*'Дотация 2023'!C11)</f>
        <v>8.0716536909677061E-8</v>
      </c>
      <c r="H11" s="197">
        <f>[4]ИНП!$D$4/$C$7*('Дотация 2023'!$H$4-'Дотация 2023'!$G11)*'Дотация 2023'!$E11*'Дотация 2023'!$C11</f>
        <v>1134.5921373152432</v>
      </c>
      <c r="K11" s="198"/>
      <c r="L11" s="191"/>
      <c r="M11" s="192"/>
      <c r="N11" s="193"/>
      <c r="O11" s="193"/>
    </row>
    <row r="12" spans="1:16" ht="15.75" x14ac:dyDescent="0.25">
      <c r="A12" s="194">
        <v>5</v>
      </c>
      <c r="B12" s="122" t="s">
        <v>61</v>
      </c>
      <c r="C12" s="171">
        <f>[4]ИБР!C15</f>
        <v>892</v>
      </c>
      <c r="D12" s="195">
        <f>[4]ИНП!AG20</f>
        <v>2.3756583618044962E-5</v>
      </c>
      <c r="E12" s="195">
        <f>[4]ИБР!S15</f>
        <v>0.50990158652955786</v>
      </c>
      <c r="F12" s="195">
        <f t="shared" si="0"/>
        <v>4.6590526967634459E-5</v>
      </c>
      <c r="G12" s="196">
        <f>F12/([4]ИНП!$D$4/$C$7*'Дотация 2023'!E12*'Дотация 2023'!C12)</f>
        <v>5.3965447637920604E-8</v>
      </c>
      <c r="H12" s="197">
        <f>[4]ИНП!$D$4/$C$7*('Дотация 2023'!$H$4-'Дотация 2023'!$G12)*'Дотация 2023'!$E12*'Дотация 2023'!$C12</f>
        <v>2149.0723820202165</v>
      </c>
      <c r="K12" s="198"/>
      <c r="L12" s="191"/>
      <c r="M12" s="192"/>
      <c r="N12" s="193"/>
      <c r="O12" s="193"/>
    </row>
    <row r="13" spans="1:16" ht="15.75" x14ac:dyDescent="0.25">
      <c r="A13" s="194">
        <v>6</v>
      </c>
      <c r="B13" s="122" t="s">
        <v>62</v>
      </c>
      <c r="C13" s="171">
        <f>[4]ИБР!C16</f>
        <v>768</v>
      </c>
      <c r="D13" s="195">
        <f>[4]ИНП!AG21</f>
        <v>4.7200712788674024E-4</v>
      </c>
      <c r="E13" s="195">
        <f>[4]ИБР!S16</f>
        <v>0.51542969365133806</v>
      </c>
      <c r="F13" s="195">
        <f t="shared" si="0"/>
        <v>9.1575462900286267E-4</v>
      </c>
      <c r="G13" s="196">
        <f>F13/([4]ИНП!$D$4/$C$7*'Дотация 2023'!E13*'Дотация 2023'!C13)</f>
        <v>1.2187590315377611E-6</v>
      </c>
      <c r="H13" s="197">
        <f>[4]ИНП!$D$4/$C$7*('Дотация 2023'!$H$4-'Дотация 2023'!$G13)*'Дотация 2023'!$E13*'Дотация 2023'!$C13</f>
        <v>1870.3818377480798</v>
      </c>
      <c r="K13" s="198"/>
      <c r="L13" s="191"/>
      <c r="M13" s="192"/>
      <c r="N13" s="193"/>
      <c r="O13" s="193"/>
    </row>
    <row r="14" spans="1:16" ht="15.75" x14ac:dyDescent="0.25">
      <c r="A14" s="194">
        <v>7</v>
      </c>
      <c r="B14" s="122" t="s">
        <v>63</v>
      </c>
      <c r="C14" s="171">
        <f>[4]ИБР!C17</f>
        <v>481</v>
      </c>
      <c r="D14" s="195">
        <f>[4]ИНП!AG22</f>
        <v>9.032399974808129E-6</v>
      </c>
      <c r="E14" s="195">
        <f>[4]ИБР!S17</f>
        <v>0.6418634533556119</v>
      </c>
      <c r="F14" s="195">
        <f t="shared" si="0"/>
        <v>1.407215183788304E-5</v>
      </c>
      <c r="G14" s="196">
        <f>F14/([4]ИНП!$D$4/$C$7*'Дотация 2023'!E14*'Дотация 2023'!C14)</f>
        <v>2.4012764773983319E-8</v>
      </c>
      <c r="H14" s="197">
        <f>[4]ИНП!$D$4/$C$7*('Дотация 2023'!$H$4-'Дотация 2023'!$G14)*'Дотация 2023'!$E14*'Дотация 2023'!$C14</f>
        <v>1458.7724588506715</v>
      </c>
      <c r="K14" s="198"/>
      <c r="L14" s="191"/>
      <c r="M14" s="192"/>
      <c r="N14" s="193"/>
      <c r="O14" s="193"/>
      <c r="P14" s="199"/>
    </row>
  </sheetData>
  <mergeCells count="12">
    <mergeCell ref="G5:G6"/>
    <mergeCell ref="H5:H6"/>
    <mergeCell ref="G1:H1"/>
    <mergeCell ref="A2:H2"/>
    <mergeCell ref="A3:H3"/>
    <mergeCell ref="A4:E4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H11" sqref="H11"/>
    </sheetView>
  </sheetViews>
  <sheetFormatPr defaultRowHeight="12.75" x14ac:dyDescent="0.2"/>
  <cols>
    <col min="1" max="1" width="9.140625" style="174"/>
    <col min="2" max="2" width="45" style="174" customWidth="1"/>
    <col min="3" max="6" width="17.140625" style="174" customWidth="1"/>
    <col min="7" max="7" width="19.85546875" style="174" customWidth="1"/>
    <col min="8" max="8" width="21.28515625" style="174" customWidth="1"/>
    <col min="9" max="9" width="11.140625" style="174" customWidth="1"/>
    <col min="10" max="10" width="12" style="174" customWidth="1"/>
    <col min="11" max="16384" width="9.140625" style="174"/>
  </cols>
  <sheetData>
    <row r="1" spans="1:10" ht="114.75" customHeight="1" x14ac:dyDescent="0.2">
      <c r="G1" s="175" t="s">
        <v>104</v>
      </c>
      <c r="H1" s="175"/>
    </row>
    <row r="2" spans="1:10" ht="66.75" customHeight="1" x14ac:dyDescent="0.35">
      <c r="A2" s="176" t="s">
        <v>105</v>
      </c>
      <c r="B2" s="176"/>
      <c r="C2" s="176"/>
      <c r="D2" s="176"/>
      <c r="E2" s="176"/>
      <c r="F2" s="176"/>
      <c r="G2" s="176"/>
      <c r="H2" s="176"/>
    </row>
    <row r="3" spans="1:10" ht="20.25" x14ac:dyDescent="0.3">
      <c r="A3" s="177"/>
      <c r="B3" s="177"/>
      <c r="C3" s="177"/>
      <c r="D3" s="177"/>
      <c r="E3" s="177"/>
      <c r="F3" s="177"/>
      <c r="G3" s="177"/>
      <c r="H3" s="177"/>
    </row>
    <row r="4" spans="1:10" ht="18.75" x14ac:dyDescent="0.3">
      <c r="A4" s="178"/>
      <c r="B4" s="178"/>
      <c r="C4" s="178"/>
      <c r="D4" s="178"/>
      <c r="E4" s="178"/>
      <c r="G4" s="179" t="s">
        <v>97</v>
      </c>
      <c r="H4" s="180">
        <v>2.3520500000000002</v>
      </c>
    </row>
    <row r="5" spans="1:10" ht="12.75" customHeight="1" x14ac:dyDescent="0.2">
      <c r="A5" s="181" t="s">
        <v>76</v>
      </c>
      <c r="B5" s="181" t="s">
        <v>77</v>
      </c>
      <c r="C5" s="181" t="s">
        <v>98</v>
      </c>
      <c r="D5" s="181" t="s">
        <v>99</v>
      </c>
      <c r="E5" s="181" t="s">
        <v>100</v>
      </c>
      <c r="F5" s="154" t="s">
        <v>101</v>
      </c>
      <c r="G5" s="181" t="s">
        <v>102</v>
      </c>
      <c r="H5" s="181" t="s">
        <v>103</v>
      </c>
    </row>
    <row r="6" spans="1:10" ht="113.25" customHeight="1" x14ac:dyDescent="0.2">
      <c r="A6" s="182"/>
      <c r="B6" s="182"/>
      <c r="C6" s="182"/>
      <c r="D6" s="182"/>
      <c r="E6" s="182"/>
      <c r="F6" s="162"/>
      <c r="G6" s="182"/>
      <c r="H6" s="182"/>
      <c r="I6" s="200"/>
      <c r="J6" s="201"/>
    </row>
    <row r="7" spans="1:10" x14ac:dyDescent="0.2">
      <c r="A7" s="186">
        <f>COUNT(C8:C14)</f>
        <v>7</v>
      </c>
      <c r="B7" s="187" t="s">
        <v>56</v>
      </c>
      <c r="C7" s="188">
        <f>SUM(C8:C14)</f>
        <v>8218</v>
      </c>
      <c r="D7" s="188"/>
      <c r="E7" s="188"/>
      <c r="F7" s="188"/>
      <c r="G7" s="188"/>
      <c r="H7" s="202">
        <f>SUM(H8:H14)</f>
        <v>11180.732620716095</v>
      </c>
      <c r="J7" s="198"/>
    </row>
    <row r="8" spans="1:10" ht="15.75" x14ac:dyDescent="0.25">
      <c r="A8" s="194">
        <v>1</v>
      </c>
      <c r="B8" s="122" t="s">
        <v>57</v>
      </c>
      <c r="C8" s="171">
        <f>[4]ИБР!C11</f>
        <v>3788</v>
      </c>
      <c r="D8" s="195">
        <f>[4]ИНП!AH16</f>
        <v>0.25793839515675676</v>
      </c>
      <c r="E8" s="195">
        <f>[4]ИБР!S11</f>
        <v>0.15006386633465568</v>
      </c>
      <c r="F8" s="195">
        <f>D8/E8</f>
        <v>1.7188574535426893</v>
      </c>
      <c r="G8" s="196">
        <f>F8/([4]ИНП!$D$4/$C$7*'Дотация 2024'!E8*'Дотация 2024'!C8)</f>
        <v>1.5930270070179651E-3</v>
      </c>
      <c r="H8" s="203">
        <f>[4]ИНП!$D$4/$C$7*('Дотация 2024'!$H$4-'Дотация 2024'!$G8)*'Дотация 2024'!$E8*'Дотация 2024'!$C8</f>
        <v>2536.1155017849692</v>
      </c>
      <c r="J8" s="198"/>
    </row>
    <row r="9" spans="1:10" ht="15.75" x14ac:dyDescent="0.25">
      <c r="A9" s="194">
        <v>2</v>
      </c>
      <c r="B9" s="122" t="s">
        <v>58</v>
      </c>
      <c r="C9" s="171">
        <f>[4]ИБР!C12</f>
        <v>486</v>
      </c>
      <c r="D9" s="195">
        <f>[4]ИНП!AH17</f>
        <v>6.8230081053035867E-5</v>
      </c>
      <c r="E9" s="195">
        <f>[4]ИБР!S12</f>
        <v>0.47336662644770772</v>
      </c>
      <c r="F9" s="195">
        <f t="shared" ref="F9:F14" si="0">D9/E9</f>
        <v>1.4413792025233356E-4</v>
      </c>
      <c r="G9" s="196">
        <f>F9/([4]ИНП!$D$4/$C$7*'Дотация 2024'!E9*'Дотация 2024'!C9)</f>
        <v>3.3007583087631135E-7</v>
      </c>
      <c r="H9" s="203">
        <f>[4]ИНП!$D$4/$C$7*('Дотация 2024'!$H$4-'Дотация 2024'!$G9)*'Дотация 2024'!$E9*'Дотация 2024'!$C9</f>
        <v>1027.0959459618769</v>
      </c>
      <c r="J9" s="198"/>
    </row>
    <row r="10" spans="1:10" ht="15.75" x14ac:dyDescent="0.25">
      <c r="A10" s="194">
        <v>3</v>
      </c>
      <c r="B10" s="122" t="s">
        <v>59</v>
      </c>
      <c r="C10" s="171">
        <f>[4]ИБР!C13</f>
        <v>938</v>
      </c>
      <c r="D10" s="195">
        <f>[4]ИНП!AH18</f>
        <v>8.520746197357925E-6</v>
      </c>
      <c r="E10" s="195">
        <f>[4]ИБР!S13</f>
        <v>0.32695207581930613</v>
      </c>
      <c r="F10" s="195">
        <f t="shared" si="0"/>
        <v>2.6061147267549433E-5</v>
      </c>
      <c r="G10" s="196">
        <f>F10/([4]ИНП!$D$4/$C$7*'Дотация 2024'!E10*'Дотация 2024'!C10)</f>
        <v>4.4768853424049461E-8</v>
      </c>
      <c r="H10" s="203">
        <f>[4]ИНП!$D$4/$C$7*('Дотация 2024'!$H$4-'Дотация 2024'!$G10)*'Дотация 2024'!$E10*'Дотация 2024'!$C10</f>
        <v>1369.1912027164776</v>
      </c>
      <c r="J10" s="198"/>
    </row>
    <row r="11" spans="1:10" ht="15.75" x14ac:dyDescent="0.25">
      <c r="A11" s="194">
        <v>4</v>
      </c>
      <c r="B11" s="122" t="s">
        <v>60</v>
      </c>
      <c r="C11" s="171">
        <f>[4]ИБР!C14</f>
        <v>865</v>
      </c>
      <c r="D11" s="195">
        <f>[4]ИНП!AH19</f>
        <v>1.0125939988782939E-5</v>
      </c>
      <c r="E11" s="195">
        <f>[4]ИБР!S14</f>
        <v>0.27760279945028699</v>
      </c>
      <c r="F11" s="195">
        <f t="shared" si="0"/>
        <v>3.6476361221264591E-5</v>
      </c>
      <c r="G11" s="196">
        <f>F11/([4]ИНП!$D$4/$C$7*'Дотация 2024'!E11*'Дотация 2024'!C11)</f>
        <v>8.0027811003597636E-8</v>
      </c>
      <c r="H11" s="204">
        <f>[4]ИНП!$D$4/$C$7*('Дотация 2024'!$H$4-'Дотация 2024'!$G11)*'Дотация 2024'!$E11*'Дотация 2024'!$C11</f>
        <v>1072.0550945407613</v>
      </c>
      <c r="J11" s="198"/>
    </row>
    <row r="12" spans="1:10" ht="15.75" x14ac:dyDescent="0.25">
      <c r="A12" s="194">
        <v>5</v>
      </c>
      <c r="B12" s="122" t="s">
        <v>61</v>
      </c>
      <c r="C12" s="171">
        <f>[4]ИБР!C15</f>
        <v>892</v>
      </c>
      <c r="D12" s="195">
        <f>[4]ИНП!AH20</f>
        <v>2.3802262964097678E-5</v>
      </c>
      <c r="E12" s="195">
        <f>[4]ИБР!S15</f>
        <v>0.50990158652955786</v>
      </c>
      <c r="F12" s="195">
        <f t="shared" si="0"/>
        <v>4.6680111599766348E-5</v>
      </c>
      <c r="G12" s="196">
        <f>F12/([4]ИНП!$D$4/$C$7*'Дотация 2024'!E12*'Дотация 2024'!C12)</f>
        <v>5.4069212825591354E-8</v>
      </c>
      <c r="H12" s="203">
        <f>[4]ИНП!$D$4/$C$7*('Дотация 2024'!$H$4-'Дотация 2024'!$G12)*'Дотация 2024'!$E12*'Дотация 2024'!$C12</f>
        <v>2030.6186871710343</v>
      </c>
      <c r="J12" s="198"/>
    </row>
    <row r="13" spans="1:10" ht="15.75" x14ac:dyDescent="0.25">
      <c r="A13" s="194">
        <v>6</v>
      </c>
      <c r="B13" s="122" t="s">
        <v>62</v>
      </c>
      <c r="C13" s="171">
        <f>[4]ИБР!C16</f>
        <v>768</v>
      </c>
      <c r="D13" s="195">
        <f>[4]ИНП!AH21</f>
        <v>4.6906571521755278E-4</v>
      </c>
      <c r="E13" s="195">
        <f>[4]ИБР!S16</f>
        <v>0.51542969365133806</v>
      </c>
      <c r="F13" s="195">
        <f t="shared" si="0"/>
        <v>9.1004790953090077E-4</v>
      </c>
      <c r="G13" s="196">
        <f>F13/([4]ИНП!$D$4/$C$7*'Дотация 2024'!E13*'Дотация 2024'!C13)</f>
        <v>1.2111640757749066E-6</v>
      </c>
      <c r="H13" s="203">
        <f>[4]ИНП!$D$4/$C$7*('Дотация 2024'!$H$4-'Дотация 2024'!$G13)*'Дотация 2024'!$E13*'Дотация 2024'!$C13</f>
        <v>1767.2891115312648</v>
      </c>
      <c r="J13" s="198"/>
    </row>
    <row r="14" spans="1:10" ht="15.75" x14ac:dyDescent="0.25">
      <c r="A14" s="194">
        <v>7</v>
      </c>
      <c r="B14" s="122" t="s">
        <v>63</v>
      </c>
      <c r="C14" s="171">
        <f>[4]ИБР!C17</f>
        <v>481</v>
      </c>
      <c r="D14" s="195">
        <f>[4]ИНП!AH22</f>
        <v>9.0309144799891684E-6</v>
      </c>
      <c r="E14" s="195">
        <f>[4]ИБР!S17</f>
        <v>0.6418634533556119</v>
      </c>
      <c r="F14" s="195">
        <f t="shared" si="0"/>
        <v>1.4069837490787573E-5</v>
      </c>
      <c r="G14" s="196">
        <f>F14/([4]ИНП!$D$4/$C$7*'Дотация 2024'!E14*'Дотация 2024'!C14)</f>
        <v>2.4008815564718878E-8</v>
      </c>
      <c r="H14" s="203">
        <f>[4]ИНП!$D$4/$C$7*('Дотация 2024'!$H$4-'Дотация 2024'!$G14)*'Дотация 2024'!$E14*'Дотация 2024'!$C14</f>
        <v>1378.3670770097099</v>
      </c>
      <c r="J14" s="198"/>
    </row>
  </sheetData>
  <mergeCells count="12">
    <mergeCell ref="G5:G6"/>
    <mergeCell ref="H5:H6"/>
    <mergeCell ref="G1:H1"/>
    <mergeCell ref="A2:H2"/>
    <mergeCell ref="A3:H3"/>
    <mergeCell ref="A4:E4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H5" sqref="H5:H6"/>
    </sheetView>
  </sheetViews>
  <sheetFormatPr defaultRowHeight="12.75" x14ac:dyDescent="0.2"/>
  <cols>
    <col min="1" max="1" width="9.140625" style="174"/>
    <col min="2" max="2" width="45" style="174" customWidth="1"/>
    <col min="3" max="6" width="17.140625" style="174" customWidth="1"/>
    <col min="7" max="7" width="19.85546875" style="174" customWidth="1"/>
    <col min="8" max="8" width="21.28515625" style="174" customWidth="1"/>
    <col min="9" max="9" width="13.28515625" style="174" customWidth="1"/>
    <col min="10" max="10" width="12" style="174" customWidth="1"/>
    <col min="11" max="16384" width="9.140625" style="174"/>
  </cols>
  <sheetData>
    <row r="1" spans="1:10" ht="84" customHeight="1" x14ac:dyDescent="0.2">
      <c r="G1" s="175" t="s">
        <v>107</v>
      </c>
      <c r="H1" s="175"/>
    </row>
    <row r="2" spans="1:10" ht="65.25" customHeight="1" x14ac:dyDescent="0.35">
      <c r="A2" s="176" t="s">
        <v>106</v>
      </c>
      <c r="B2" s="176"/>
      <c r="C2" s="176"/>
      <c r="D2" s="176"/>
      <c r="E2" s="176"/>
      <c r="F2" s="176"/>
      <c r="G2" s="176"/>
      <c r="H2" s="176"/>
    </row>
    <row r="3" spans="1:10" ht="20.25" x14ac:dyDescent="0.3">
      <c r="A3" s="177"/>
      <c r="B3" s="177"/>
      <c r="C3" s="177"/>
      <c r="D3" s="177"/>
      <c r="E3" s="177"/>
      <c r="F3" s="177"/>
      <c r="G3" s="177"/>
      <c r="H3" s="177"/>
    </row>
    <row r="4" spans="1:10" ht="18.75" x14ac:dyDescent="0.3">
      <c r="A4" s="178"/>
      <c r="B4" s="178"/>
      <c r="C4" s="178"/>
      <c r="D4" s="178"/>
      <c r="E4" s="178"/>
      <c r="G4" s="179" t="s">
        <v>97</v>
      </c>
      <c r="H4" s="180">
        <v>2.4816400000000001</v>
      </c>
    </row>
    <row r="5" spans="1:10" ht="12.75" customHeight="1" x14ac:dyDescent="0.2">
      <c r="A5" s="181" t="s">
        <v>76</v>
      </c>
      <c r="B5" s="181" t="s">
        <v>77</v>
      </c>
      <c r="C5" s="181" t="s">
        <v>98</v>
      </c>
      <c r="D5" s="181" t="s">
        <v>99</v>
      </c>
      <c r="E5" s="181" t="s">
        <v>100</v>
      </c>
      <c r="F5" s="154" t="s">
        <v>101</v>
      </c>
      <c r="G5" s="181" t="s">
        <v>102</v>
      </c>
      <c r="H5" s="181" t="s">
        <v>103</v>
      </c>
    </row>
    <row r="6" spans="1:10" ht="113.25" customHeight="1" x14ac:dyDescent="0.2">
      <c r="A6" s="182"/>
      <c r="B6" s="182"/>
      <c r="C6" s="182"/>
      <c r="D6" s="182"/>
      <c r="E6" s="182"/>
      <c r="F6" s="162"/>
      <c r="G6" s="182"/>
      <c r="H6" s="182"/>
      <c r="I6" s="200"/>
      <c r="J6" s="201"/>
    </row>
    <row r="7" spans="1:10" x14ac:dyDescent="0.2">
      <c r="A7" s="186">
        <f>COUNT(C8:C14)</f>
        <v>7</v>
      </c>
      <c r="B7" s="187" t="s">
        <v>56</v>
      </c>
      <c r="C7" s="188">
        <f>SUM(C8:C14)</f>
        <v>8218</v>
      </c>
      <c r="D7" s="188"/>
      <c r="E7" s="188"/>
      <c r="F7" s="188"/>
      <c r="G7" s="188"/>
      <c r="H7" s="202">
        <f>SUM(H8:H14)</f>
        <v>11796.841572260946</v>
      </c>
      <c r="J7" s="198"/>
    </row>
    <row r="8" spans="1:10" ht="15.75" x14ac:dyDescent="0.25">
      <c r="A8" s="194">
        <v>1</v>
      </c>
      <c r="B8" s="122" t="s">
        <v>57</v>
      </c>
      <c r="C8" s="171">
        <f>[4]ИБР!C11</f>
        <v>3788</v>
      </c>
      <c r="D8" s="195">
        <f>[4]ИНП!AI16</f>
        <v>0.25889510799389442</v>
      </c>
      <c r="E8" s="195">
        <f>[4]ИБР!S11</f>
        <v>0.15006386633465568</v>
      </c>
      <c r="F8" s="195">
        <f>D8/E8</f>
        <v>1.7252328246463773</v>
      </c>
      <c r="G8" s="196">
        <f>F8/([4]ИНП!$D$4/$C$7*'Дотация 2025'!E8*'Дотация 2025'!C8)</f>
        <v>1.5989356635659553E-3</v>
      </c>
      <c r="H8" s="203">
        <f>[4]ИНП!$D$4/$C$7*('Дотация 2025'!$H$4-'Дотация 2025'!$G8)*'Дотация 2025'!$E8*'Дотация 2025'!$C8</f>
        <v>2675.9352162562241</v>
      </c>
      <c r="J8" s="198"/>
    </row>
    <row r="9" spans="1:10" ht="15.75" x14ac:dyDescent="0.25">
      <c r="A9" s="194">
        <v>2</v>
      </c>
      <c r="B9" s="122" t="s">
        <v>58</v>
      </c>
      <c r="C9" s="171">
        <f>[4]ИБР!C12</f>
        <v>486</v>
      </c>
      <c r="D9" s="195">
        <f>[4]ИНП!AI17</f>
        <v>6.7843314917778779E-5</v>
      </c>
      <c r="E9" s="195">
        <f>[4]ИБР!S12</f>
        <v>0.47336662644770772</v>
      </c>
      <c r="F9" s="195">
        <f>D9/E9</f>
        <v>1.4332086616856873E-4</v>
      </c>
      <c r="G9" s="196">
        <f>F9/([4]ИНП!$D$4/$C$7*'Дотация 2025'!E9*'Дотация 2025'!C9)</f>
        <v>3.282047770613442E-7</v>
      </c>
      <c r="H9" s="203">
        <f>[4]ИНП!$D$4/$C$7*('Дотация 2025'!$H$4-'Дотация 2025'!$G9)*'Дотация 2025'!$E9*'Дотация 2025'!$C9</f>
        <v>1083.6854675442344</v>
      </c>
      <c r="J9" s="198"/>
    </row>
    <row r="10" spans="1:10" ht="15.75" x14ac:dyDescent="0.25">
      <c r="A10" s="194">
        <v>3</v>
      </c>
      <c r="B10" s="122" t="s">
        <v>59</v>
      </c>
      <c r="C10" s="171">
        <f>[4]ИБР!C13</f>
        <v>938</v>
      </c>
      <c r="D10" s="195">
        <f>[4]ИНП!AI18</f>
        <v>8.4551550355847844E-6</v>
      </c>
      <c r="E10" s="195">
        <f>[4]ИБР!S13</f>
        <v>0.32695207581930613</v>
      </c>
      <c r="F10" s="195">
        <f>D10/E10</f>
        <v>2.5860533273560327E-5</v>
      </c>
      <c r="G10" s="196">
        <f>F10/([4]ИНП!$D$4/$C$7*'Дотация 2025'!E10*'Дотация 2025'!C10)</f>
        <v>4.4424230894599474E-8</v>
      </c>
      <c r="H10" s="203">
        <f>[4]ИНП!$D$4/$C$7*('Дотация 2025'!$H$4-'Дотация 2025'!$G10)*'Дотация 2025'!$E10*'Дотация 2025'!$C10</f>
        <v>1444.6290088044204</v>
      </c>
      <c r="J10" s="198"/>
    </row>
    <row r="11" spans="1:10" ht="15.75" x14ac:dyDescent="0.25">
      <c r="A11" s="194">
        <v>4</v>
      </c>
      <c r="B11" s="122" t="s">
        <v>60</v>
      </c>
      <c r="C11" s="171">
        <f>[4]ИБР!C14</f>
        <v>865</v>
      </c>
      <c r="D11" s="195">
        <f>[4]ИНП!AI19</f>
        <v>1.0042791047074471E-5</v>
      </c>
      <c r="E11" s="195">
        <f>[4]ИБР!S14</f>
        <v>0.27760279945028699</v>
      </c>
      <c r="F11" s="195">
        <f>D11/E11</f>
        <v>3.617683635381685E-5</v>
      </c>
      <c r="G11" s="196">
        <f>F11/([4]ИНП!$D$4/$C$7*'Дотация 2025'!E11*'Дотация 2025'!C11)</f>
        <v>7.9370664328862674E-8</v>
      </c>
      <c r="H11" s="203">
        <f>[4]ИНП!$D$4/$C$7*('Дотация 2025'!$H$4-'Дотация 2025'!$G11)*'Дотация 2025'!$E11*'Дотация 2025'!$C11</f>
        <v>1131.1217067016448</v>
      </c>
      <c r="J11" s="198"/>
    </row>
    <row r="12" spans="1:10" ht="15.75" x14ac:dyDescent="0.25">
      <c r="A12" s="194">
        <v>5</v>
      </c>
      <c r="B12" s="122" t="s">
        <v>61</v>
      </c>
      <c r="C12" s="171">
        <f>[4]ИБР!C15</f>
        <v>892</v>
      </c>
      <c r="D12" s="195">
        <f>[4]ИНП!AI20</f>
        <v>2.383973101959133E-5</v>
      </c>
      <c r="E12" s="195">
        <f>[4]ИБР!S15</f>
        <v>0.50990158652955786</v>
      </c>
      <c r="F12" s="195">
        <f>D12/E12</f>
        <v>4.6753592554686814E-5</v>
      </c>
      <c r="G12" s="196">
        <f>F12/([4]ИНП!$D$4/$C$7*'Дотация 2025'!E12*'Дотация 2025'!C12)</f>
        <v>5.4154325248292638E-8</v>
      </c>
      <c r="H12" s="203">
        <f>[4]ИНП!$D$4/$C$7*('Дотация 2025'!$H$4-'Дотация 2025'!$G12)*'Дотация 2025'!$E12*'Дотация 2025'!$C12</f>
        <v>2142.4989114634341</v>
      </c>
      <c r="J12" s="198"/>
    </row>
    <row r="13" spans="1:10" ht="15.75" x14ac:dyDescent="0.25">
      <c r="A13" s="194">
        <v>6</v>
      </c>
      <c r="B13" s="122" t="s">
        <v>62</v>
      </c>
      <c r="C13" s="171">
        <f>[4]ИБР!C16</f>
        <v>768</v>
      </c>
      <c r="D13" s="195">
        <f>[4]ИНП!AI21</f>
        <v>4.664089105248077E-4</v>
      </c>
      <c r="E13" s="195">
        <f>[4]ИБР!S16</f>
        <v>0.51542969365133806</v>
      </c>
      <c r="F13" s="195">
        <f>D13/E13</f>
        <v>9.0489336619459411E-4</v>
      </c>
      <c r="G13" s="196">
        <f>F13/([4]ИНП!$D$4/$C$7*'Дотация 2025'!E13*'Дотация 2025'!C13)</f>
        <v>1.2043039998925528E-6</v>
      </c>
      <c r="H13" s="203">
        <f>[4]ИНП!$D$4/$C$7*('Дотация 2025'!$H$4-'Дотация 2025'!$G13)*'Дотация 2025'!$E13*'Дотация 2025'!$C13</f>
        <v>1864.6608196242851</v>
      </c>
      <c r="J13" s="198"/>
    </row>
    <row r="14" spans="1:10" ht="15.75" x14ac:dyDescent="0.25">
      <c r="A14" s="194">
        <v>7</v>
      </c>
      <c r="B14" s="122" t="s">
        <v>63</v>
      </c>
      <c r="C14" s="171">
        <f>[4]ИБР!C17</f>
        <v>481</v>
      </c>
      <c r="D14" s="195">
        <f>[4]ИНП!AI22</f>
        <v>9.0366751579896705E-6</v>
      </c>
      <c r="E14" s="195">
        <f>[4]ИБР!S17</f>
        <v>0.6418634533556119</v>
      </c>
      <c r="F14" s="195">
        <f>D14/E14</f>
        <v>1.4078812418352596E-5</v>
      </c>
      <c r="G14" s="196">
        <f>F14/([4]ИНП!$D$4/$C$7*'Дотация 2025'!E14*'Дотация 2025'!C14)</f>
        <v>2.402413040973798E-8</v>
      </c>
      <c r="H14" s="203">
        <f>[4]ИНП!$D$4/$C$7*('Дотация 2025'!$H$4-'Дотация 2025'!$G14)*'Дотация 2025'!$E14*'Дотация 2025'!$C14</f>
        <v>1454.3104418667021</v>
      </c>
      <c r="J14" s="198"/>
    </row>
  </sheetData>
  <mergeCells count="12">
    <mergeCell ref="E5:E6"/>
    <mergeCell ref="F5:F6"/>
    <mergeCell ref="G5:G6"/>
    <mergeCell ref="H5:H6"/>
    <mergeCell ref="G1:H1"/>
    <mergeCell ref="A2:H2"/>
    <mergeCell ref="A3:H3"/>
    <mergeCell ref="A4:E4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workbookViewId="0">
      <selection activeCell="M5" sqref="M5"/>
    </sheetView>
  </sheetViews>
  <sheetFormatPr defaultRowHeight="15" x14ac:dyDescent="0.25"/>
  <cols>
    <col min="1" max="1" width="9.85546875" customWidth="1"/>
    <col min="2" max="2" width="16.85546875" customWidth="1"/>
    <col min="3" max="3" width="10.5703125" customWidth="1"/>
    <col min="4" max="4" width="13.140625" customWidth="1"/>
    <col min="5" max="5" width="10.42578125" customWidth="1"/>
    <col min="6" max="6" width="13.5703125" customWidth="1"/>
    <col min="7" max="7" width="25.140625" customWidth="1"/>
    <col min="8" max="8" width="19.28515625" customWidth="1"/>
    <col min="9" max="9" width="19.7109375" customWidth="1"/>
  </cols>
  <sheetData>
    <row r="3" spans="1:9" ht="63.75" customHeight="1" x14ac:dyDescent="0.25">
      <c r="A3" s="205"/>
      <c r="B3" s="205"/>
      <c r="C3" s="205"/>
      <c r="D3" s="205"/>
      <c r="E3" s="205"/>
      <c r="F3" s="206"/>
      <c r="G3" s="206"/>
      <c r="H3" s="207" t="s">
        <v>108</v>
      </c>
      <c r="I3" s="207"/>
    </row>
    <row r="4" spans="1:9" ht="48.75" customHeight="1" x14ac:dyDescent="0.25">
      <c r="A4" s="208" t="s">
        <v>109</v>
      </c>
      <c r="B4" s="208"/>
      <c r="C4" s="208"/>
      <c r="D4" s="208"/>
      <c r="E4" s="208"/>
      <c r="F4" s="208"/>
      <c r="G4" s="208"/>
      <c r="H4" s="208"/>
      <c r="I4" s="208"/>
    </row>
    <row r="5" spans="1:9" ht="20.25" x14ac:dyDescent="0.3">
      <c r="A5" s="209"/>
      <c r="B5" s="209"/>
      <c r="C5" s="209"/>
      <c r="D5" s="209"/>
      <c r="E5" s="209"/>
      <c r="F5" s="209"/>
      <c r="G5" s="210" t="s">
        <v>110</v>
      </c>
      <c r="H5" s="211" t="s">
        <v>111</v>
      </c>
      <c r="I5" s="211" t="s">
        <v>112</v>
      </c>
    </row>
    <row r="6" spans="1:9" ht="26.25" customHeight="1" x14ac:dyDescent="0.25">
      <c r="A6" s="212" t="s">
        <v>113</v>
      </c>
      <c r="B6" s="212"/>
      <c r="C6" s="212"/>
      <c r="D6" s="212"/>
      <c r="E6" s="212"/>
      <c r="F6" s="212"/>
      <c r="G6" s="213">
        <v>58237578.719999999</v>
      </c>
      <c r="H6" s="214">
        <v>38186.400000000001</v>
      </c>
      <c r="I6" s="214">
        <v>37954.5</v>
      </c>
    </row>
    <row r="7" spans="1:9" ht="15" customHeight="1" x14ac:dyDescent="0.25">
      <c r="A7" s="181" t="s">
        <v>76</v>
      </c>
      <c r="B7" s="181" t="s">
        <v>77</v>
      </c>
      <c r="C7" s="181" t="s">
        <v>114</v>
      </c>
      <c r="D7" s="181" t="s">
        <v>115</v>
      </c>
      <c r="E7" s="154" t="s">
        <v>116</v>
      </c>
      <c r="F7" s="215" t="s">
        <v>117</v>
      </c>
      <c r="G7" s="216" t="s">
        <v>118</v>
      </c>
      <c r="H7" s="216" t="s">
        <v>119</v>
      </c>
      <c r="I7" s="216" t="s">
        <v>120</v>
      </c>
    </row>
    <row r="8" spans="1:9" ht="93" customHeight="1" x14ac:dyDescent="0.25">
      <c r="A8" s="182"/>
      <c r="B8" s="182"/>
      <c r="C8" s="182"/>
      <c r="D8" s="182"/>
      <c r="E8" s="162"/>
      <c r="F8" s="217"/>
      <c r="G8" s="182"/>
      <c r="H8" s="182"/>
      <c r="I8" s="182"/>
    </row>
    <row r="9" spans="1:9" ht="15.75" x14ac:dyDescent="0.25">
      <c r="A9" s="186">
        <f>COUNT(#REF!)</f>
        <v>0</v>
      </c>
      <c r="B9" s="218" t="s">
        <v>56</v>
      </c>
      <c r="C9" s="188">
        <f t="shared" ref="C9:I9" si="0">SUM(C10:C16)</f>
        <v>30702</v>
      </c>
      <c r="D9" s="188">
        <f t="shared" si="0"/>
        <v>133497</v>
      </c>
      <c r="E9" s="219">
        <f t="shared" si="0"/>
        <v>115</v>
      </c>
      <c r="F9" s="188">
        <f>SUM(F10:F16)</f>
        <v>133612</v>
      </c>
      <c r="G9" s="220">
        <f t="shared" si="0"/>
        <v>58237578.720000006</v>
      </c>
      <c r="H9" s="221">
        <f t="shared" si="0"/>
        <v>38186.400000000009</v>
      </c>
      <c r="I9" s="221">
        <f t="shared" si="0"/>
        <v>37954.5</v>
      </c>
    </row>
    <row r="10" spans="1:9" ht="15.75" x14ac:dyDescent="0.25">
      <c r="A10" s="194">
        <v>1</v>
      </c>
      <c r="B10" s="122" t="s">
        <v>57</v>
      </c>
      <c r="C10" s="171">
        <v>17386</v>
      </c>
      <c r="D10" s="171">
        <v>37095</v>
      </c>
      <c r="E10" s="222"/>
      <c r="F10" s="171">
        <f>D10+E10</f>
        <v>37095</v>
      </c>
      <c r="G10" s="223">
        <f>((C10-F10)/(C9-F9))*G6</f>
        <v>11153478.175031386</v>
      </c>
      <c r="H10" s="224">
        <f>((C10-F10)/(C9-F9))*H6</f>
        <v>7313.3393994752696</v>
      </c>
      <c r="I10" s="225">
        <f>((C10-F10)/(C9-F9))*I6</f>
        <v>7268.926639782334</v>
      </c>
    </row>
    <row r="11" spans="1:9" ht="15.75" x14ac:dyDescent="0.25">
      <c r="A11" s="194">
        <v>2</v>
      </c>
      <c r="B11" s="122" t="s">
        <v>58</v>
      </c>
      <c r="C11" s="171">
        <v>2359</v>
      </c>
      <c r="D11" s="171">
        <v>14082</v>
      </c>
      <c r="E11" s="222"/>
      <c r="F11" s="171">
        <f t="shared" ref="F11:F16" si="1">D11+E11</f>
        <v>14082</v>
      </c>
      <c r="G11" s="226">
        <f>((C11-F11)/(C9-F9))*G6</f>
        <v>6634137.939311632</v>
      </c>
      <c r="H11" s="225">
        <f>((C11-F11)/(C9-F9))*H6</f>
        <v>4350.0064833349534</v>
      </c>
      <c r="I11" s="225">
        <f>((C11-F11)/(C9-F9))*I6</f>
        <v>4323.5895782722773</v>
      </c>
    </row>
    <row r="12" spans="1:9" ht="15.75" x14ac:dyDescent="0.25">
      <c r="A12" s="194">
        <v>3</v>
      </c>
      <c r="B12" s="122" t="s">
        <v>59</v>
      </c>
      <c r="C12" s="171">
        <v>2433</v>
      </c>
      <c r="D12" s="171">
        <v>18051</v>
      </c>
      <c r="E12" s="222"/>
      <c r="F12" s="171">
        <f t="shared" si="1"/>
        <v>18051</v>
      </c>
      <c r="G12" s="226">
        <f>((C12-F12)/(C9-F9))*G6</f>
        <v>8838349.0860845409</v>
      </c>
      <c r="H12" s="225">
        <f>((C12-F12)/(C9-F9))*H6</f>
        <v>5795.3084753668263</v>
      </c>
      <c r="I12" s="225">
        <f>((C12-F12)/(C9-F9))*I6</f>
        <v>5760.1144786706836</v>
      </c>
    </row>
    <row r="13" spans="1:9" ht="15.75" x14ac:dyDescent="0.25">
      <c r="A13" s="194">
        <v>4</v>
      </c>
      <c r="B13" s="122" t="s">
        <v>60</v>
      </c>
      <c r="C13" s="171">
        <v>2346</v>
      </c>
      <c r="D13" s="171">
        <v>16798</v>
      </c>
      <c r="E13" s="222"/>
      <c r="F13" s="171">
        <f t="shared" si="1"/>
        <v>16798</v>
      </c>
      <c r="G13" s="226">
        <f>((C13-F13)/(C9-F9))*G6</f>
        <v>8178500.5117232539</v>
      </c>
      <c r="H13" s="225">
        <f>((C13-F13)/(C9-F9))*H6</f>
        <v>5362.6455427072206</v>
      </c>
      <c r="I13" s="225">
        <f>((C13-F13)/(C9-F9))*I6</f>
        <v>5330.0790399378102</v>
      </c>
    </row>
    <row r="14" spans="1:9" ht="15.75" x14ac:dyDescent="0.25">
      <c r="A14" s="194">
        <v>5</v>
      </c>
      <c r="B14" s="122" t="s">
        <v>61</v>
      </c>
      <c r="C14" s="171">
        <v>2033</v>
      </c>
      <c r="D14" s="171">
        <v>18377</v>
      </c>
      <c r="E14" s="222"/>
      <c r="F14" s="171">
        <f t="shared" si="1"/>
        <v>18377</v>
      </c>
      <c r="G14" s="226">
        <f>((C14-F14)/(C9-F9))*G6</f>
        <v>9249198.1984227002</v>
      </c>
      <c r="H14" s="225">
        <f>((C14-F14)/(C9-F9))*H6</f>
        <v>6064.7023768341278</v>
      </c>
      <c r="I14" s="225">
        <f>((C14-F14)/(C9-F9))*I6</f>
        <v>6027.8723933534156</v>
      </c>
    </row>
    <row r="15" spans="1:9" ht="15.75" x14ac:dyDescent="0.25">
      <c r="A15" s="194">
        <v>6</v>
      </c>
      <c r="B15" s="122" t="s">
        <v>62</v>
      </c>
      <c r="C15" s="171">
        <v>2572</v>
      </c>
      <c r="D15" s="171">
        <v>16679</v>
      </c>
      <c r="E15" s="222"/>
      <c r="F15" s="171">
        <f t="shared" si="1"/>
        <v>16679</v>
      </c>
      <c r="G15" s="226">
        <f>((C15-F15)/(C9-F9))*G6</f>
        <v>7983262.2971823923</v>
      </c>
      <c r="H15" s="225">
        <f>((C15-F15)/(C9-F9))*H6</f>
        <v>5234.6277796132545</v>
      </c>
      <c r="I15" s="225">
        <f>((C15-F15)/(C9-F9))*I6</f>
        <v>5202.8387085803133</v>
      </c>
    </row>
    <row r="16" spans="1:9" ht="15.75" x14ac:dyDescent="0.25">
      <c r="A16" s="194">
        <v>7</v>
      </c>
      <c r="B16" s="122" t="s">
        <v>63</v>
      </c>
      <c r="C16" s="171">
        <v>1573</v>
      </c>
      <c r="D16" s="171">
        <v>12415</v>
      </c>
      <c r="E16" s="222">
        <v>115</v>
      </c>
      <c r="F16" s="171">
        <f t="shared" si="1"/>
        <v>12530</v>
      </c>
      <c r="G16" s="226">
        <f>((C16-F16)/(C9-F9))*G6</f>
        <v>6200652.512244097</v>
      </c>
      <c r="H16" s="225">
        <f>((C16-F16)/(C9-F9))*H6</f>
        <v>4065.7699426683512</v>
      </c>
      <c r="I16" s="225">
        <f>((C16-F16)/(C9-F9))*I6</f>
        <v>4041.0791614031677</v>
      </c>
    </row>
    <row r="18" ht="30.75" customHeight="1" x14ac:dyDescent="0.25"/>
  </sheetData>
  <mergeCells count="13">
    <mergeCell ref="G7:G8"/>
    <mergeCell ref="H7:H8"/>
    <mergeCell ref="I7:I8"/>
    <mergeCell ref="F3:G3"/>
    <mergeCell ref="H3:I3"/>
    <mergeCell ref="A4:I4"/>
    <mergeCell ref="A6:F6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09.11.2023</vt:lpstr>
      <vt:lpstr>ИНП</vt:lpstr>
      <vt:lpstr>ИБР</vt:lpstr>
      <vt:lpstr>Дотация 2023</vt:lpstr>
      <vt:lpstr>Дотация 2024</vt:lpstr>
      <vt:lpstr>Дотация 2025</vt:lpstr>
      <vt:lpstr>1 к 14 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2024-04-15T02:19:41Z</dcterms:modified>
</cp:coreProperties>
</file>