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и\Доходы\Дума к бюджету 2023 год\Дума (1) февраль 2023\"/>
    </mc:Choice>
  </mc:AlternateContent>
  <bookViews>
    <workbookView xWindow="0" yWindow="0" windowWidth="28800" windowHeight="10635" tabRatio="601" activeTab="2"/>
  </bookViews>
  <sheets>
    <sheet name="ИНП" sheetId="40" r:id="rId1"/>
    <sheet name="ИБР" sheetId="37" r:id="rId2"/>
    <sheet name="Дотация 2023" sheetId="39" r:id="rId3"/>
    <sheet name="Дотация 2024" sheetId="42" r:id="rId4"/>
    <sheet name="Дотация 2025" sheetId="43" r:id="rId5"/>
    <sheet name=" к2" sheetId="48" r:id="rId6"/>
    <sheet name="24" sheetId="34" state="hidden" r:id="rId7"/>
    <sheet name="28" sheetId="32" state="hidden" r:id="rId8"/>
    <sheet name="41" sheetId="36" state="hidden" r:id="rId9"/>
  </sheets>
  <externalReferences>
    <externalReference r:id="rId10"/>
    <externalReference r:id="rId11"/>
  </externalReferences>
  <definedNames>
    <definedName name="_xlnm._FilterDatabase" localSheetId="6" hidden="1">'24'!$A$10:$H$27</definedName>
    <definedName name="_xlnm._FilterDatabase" localSheetId="7" hidden="1">'28'!$A$10:$H$38</definedName>
    <definedName name="_xlnm._FilterDatabase" localSheetId="8" hidden="1">'41'!$A$9:$P$40</definedName>
    <definedName name="_xlnm._FilterDatabase" localSheetId="0" hidden="1">ИНП!$B$14:$WWK$25</definedName>
    <definedName name="Choice">[1]Вспомогательный!$A$18:$B$18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2">#REF!</definedName>
    <definedName name="Data1" localSheetId="3">#REF!</definedName>
    <definedName name="Data1" localSheetId="4">#REF!</definedName>
    <definedName name="Data1">#REF!</definedName>
    <definedName name="Data2" localSheetId="5">#REF!</definedName>
    <definedName name="Data2" localSheetId="6">#REF!</definedName>
    <definedName name="Data2" localSheetId="7">#REF!</definedName>
    <definedName name="Data2" localSheetId="8">#REF!</definedName>
    <definedName name="Data2" localSheetId="2">#REF!</definedName>
    <definedName name="Data2" localSheetId="3">#REF!</definedName>
    <definedName name="Data2" localSheetId="4">#REF!</definedName>
    <definedName name="Data2">#REF!</definedName>
    <definedName name="Data3" localSheetId="5">#REF!</definedName>
    <definedName name="Data3" localSheetId="6">#REF!</definedName>
    <definedName name="Data3" localSheetId="7">#REF!</definedName>
    <definedName name="Data3" localSheetId="8">#REF!</definedName>
    <definedName name="Data3" localSheetId="2">#REF!</definedName>
    <definedName name="Data3" localSheetId="3">#REF!</definedName>
    <definedName name="Data3" localSheetId="4">#REF!</definedName>
    <definedName name="Data3">#REF!</definedName>
    <definedName name="Economy1" localSheetId="5">#REF!</definedName>
    <definedName name="Economy1" localSheetId="6">#REF!</definedName>
    <definedName name="Economy1" localSheetId="7">#REF!</definedName>
    <definedName name="Economy1" localSheetId="8">#REF!</definedName>
    <definedName name="Economy1" localSheetId="2">#REF!</definedName>
    <definedName name="Economy1" localSheetId="3">#REF!</definedName>
    <definedName name="Economy1" localSheetId="4">#REF!</definedName>
    <definedName name="Economy1">#REF!</definedName>
    <definedName name="Economy2" localSheetId="5">#REF!</definedName>
    <definedName name="Economy2" localSheetId="6">#REF!</definedName>
    <definedName name="Economy2" localSheetId="7">#REF!</definedName>
    <definedName name="Economy2" localSheetId="8">#REF!</definedName>
    <definedName name="Economy2" localSheetId="2">#REF!</definedName>
    <definedName name="Economy2" localSheetId="3">#REF!</definedName>
    <definedName name="Economy2" localSheetId="4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5">[2]Вспомогательный!#REF!</definedName>
    <definedName name="taxes" localSheetId="6">[2]Вспомогательный!#REF!</definedName>
    <definedName name="taxes" localSheetId="7">[2]Вспомогательный!#REF!</definedName>
    <definedName name="taxes" localSheetId="8">[2]Вспомогательный!#REF!</definedName>
    <definedName name="taxes" localSheetId="2">[2]Вспомогательный!#REF!</definedName>
    <definedName name="taxes" localSheetId="3">[2]Вспомогательный!#REF!</definedName>
    <definedName name="taxes" localSheetId="4">[2]Вспомогательный!#REF!</definedName>
    <definedName name="taxes">[2]Вспомогательный!#REF!</definedName>
    <definedName name="_xlnm.Print_Area" localSheetId="6">'24'!$A$1:$H$27</definedName>
    <definedName name="_xlnm.Print_Area" localSheetId="7">'28'!$A$1:$H$38</definedName>
    <definedName name="_xlnm.Print_Area" localSheetId="8">'41'!$A$1:$G$40</definedName>
  </definedNames>
  <calcPr calcId="152511"/>
</workbook>
</file>

<file path=xl/calcChain.xml><?xml version="1.0" encoding="utf-8"?>
<calcChain xmlns="http://schemas.openxmlformats.org/spreadsheetml/2006/main">
  <c r="G6" i="48" l="1"/>
  <c r="F13" i="48"/>
  <c r="G11" i="48" s="1"/>
  <c r="H13" i="48"/>
  <c r="I12" i="48" s="1"/>
  <c r="D13" i="48"/>
  <c r="B13" i="48"/>
  <c r="C12" i="48" s="1"/>
  <c r="E12" i="48"/>
  <c r="E11" i="48"/>
  <c r="E10" i="48"/>
  <c r="E9" i="48"/>
  <c r="I8" i="48"/>
  <c r="E8" i="48"/>
  <c r="I7" i="48"/>
  <c r="E7" i="48"/>
  <c r="C7" i="48"/>
  <c r="E6" i="48"/>
  <c r="E13" i="48" s="1"/>
  <c r="J12" i="48" l="1"/>
  <c r="L12" i="48" s="1"/>
  <c r="I6" i="48"/>
  <c r="C9" i="48"/>
  <c r="I9" i="48"/>
  <c r="I10" i="48"/>
  <c r="I11" i="48"/>
  <c r="G10" i="48"/>
  <c r="G12" i="48"/>
  <c r="G8" i="48"/>
  <c r="C11" i="48"/>
  <c r="C6" i="48"/>
  <c r="J6" i="48" s="1"/>
  <c r="G7" i="48"/>
  <c r="J7" i="48" s="1"/>
  <c r="L7" i="48" s="1"/>
  <c r="C8" i="48"/>
  <c r="G9" i="48"/>
  <c r="C10" i="48"/>
  <c r="J10" i="48" l="1"/>
  <c r="L10" i="48" s="1"/>
  <c r="J8" i="48"/>
  <c r="L8" i="48" s="1"/>
  <c r="J9" i="48"/>
  <c r="L9" i="48" s="1"/>
  <c r="J11" i="48"/>
  <c r="L11" i="48" s="1"/>
  <c r="I13" i="48"/>
  <c r="G13" i="48"/>
  <c r="C13" i="48"/>
  <c r="L6" i="48" l="1"/>
  <c r="J13" i="48"/>
  <c r="L13" i="48" s="1"/>
  <c r="C8" i="39" l="1"/>
  <c r="C9" i="39"/>
  <c r="C10" i="39"/>
  <c r="C11" i="39"/>
  <c r="C12" i="39"/>
  <c r="D4" i="40" l="1"/>
  <c r="H7" i="37" l="1"/>
  <c r="C14" i="43" l="1"/>
  <c r="C13" i="43"/>
  <c r="C12" i="43"/>
  <c r="C11" i="43"/>
  <c r="C10" i="43"/>
  <c r="C9" i="43"/>
  <c r="C8" i="43"/>
  <c r="C14" i="42"/>
  <c r="C13" i="42"/>
  <c r="C12" i="42"/>
  <c r="C11" i="42"/>
  <c r="C10" i="42"/>
  <c r="C9" i="42"/>
  <c r="C8" i="42"/>
  <c r="H10" i="37"/>
  <c r="B11" i="37"/>
  <c r="B12" i="37"/>
  <c r="B13" i="37"/>
  <c r="B14" i="37"/>
  <c r="B15" i="37"/>
  <c r="B16" i="37"/>
  <c r="C7" i="42" l="1"/>
  <c r="A7" i="43"/>
  <c r="A7" i="42"/>
  <c r="C7" i="43"/>
  <c r="M11" i="37" l="1"/>
  <c r="F4" i="40" l="1"/>
  <c r="E4" i="40"/>
  <c r="W15" i="40"/>
  <c r="V15" i="40"/>
  <c r="U15" i="40"/>
  <c r="Q15" i="40"/>
  <c r="P15" i="40"/>
  <c r="L15" i="40"/>
  <c r="K15" i="40"/>
  <c r="J15" i="40"/>
  <c r="F15" i="40"/>
  <c r="E15" i="40"/>
  <c r="D15" i="40"/>
  <c r="C15" i="40"/>
  <c r="G17" i="40" l="1"/>
  <c r="G16" i="40"/>
  <c r="M21" i="40"/>
  <c r="G22" i="40"/>
  <c r="S16" i="40"/>
  <c r="O17" i="40"/>
  <c r="O20" i="40"/>
  <c r="M16" i="40"/>
  <c r="N18" i="40"/>
  <c r="N20" i="40"/>
  <c r="M18" i="40"/>
  <c r="I21" i="40"/>
  <c r="H17" i="40"/>
  <c r="H19" i="40"/>
  <c r="G20" i="40"/>
  <c r="H22" i="40"/>
  <c r="H16" i="40"/>
  <c r="I19" i="40"/>
  <c r="Y22" i="40"/>
  <c r="Y20" i="40"/>
  <c r="Y18" i="40"/>
  <c r="Y16" i="40"/>
  <c r="X22" i="40"/>
  <c r="Y17" i="40"/>
  <c r="T16" i="40"/>
  <c r="R17" i="40"/>
  <c r="Z17" i="40"/>
  <c r="X18" i="40"/>
  <c r="S19" i="40"/>
  <c r="Z20" i="40"/>
  <c r="X21" i="40"/>
  <c r="T22" i="40"/>
  <c r="N21" i="40"/>
  <c r="N19" i="40"/>
  <c r="N17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T18" i="40"/>
  <c r="R19" i="40"/>
  <c r="Z19" i="40"/>
  <c r="X20" i="40"/>
  <c r="S21" i="40"/>
  <c r="S22" i="40"/>
  <c r="I16" i="40"/>
  <c r="R16" i="40"/>
  <c r="T17" i="40"/>
  <c r="I18" i="40"/>
  <c r="R18" i="40"/>
  <c r="G19" i="40"/>
  <c r="T19" i="40"/>
  <c r="I20" i="40"/>
  <c r="R20" i="40"/>
  <c r="G21" i="40"/>
  <c r="T21" i="40"/>
  <c r="I22" i="40"/>
  <c r="R22" i="40"/>
  <c r="G15" i="40" l="1"/>
  <c r="X15" i="40"/>
  <c r="Z15" i="40"/>
  <c r="Y15" i="40"/>
  <c r="AA17" i="40"/>
  <c r="R15" i="40"/>
  <c r="T15" i="40"/>
  <c r="S15" i="40"/>
  <c r="M15" i="40"/>
  <c r="N15" i="40"/>
  <c r="O15" i="40"/>
  <c r="AC22" i="40"/>
  <c r="AB20" i="40"/>
  <c r="AA21" i="40"/>
  <c r="AA22" i="40"/>
  <c r="AB19" i="40"/>
  <c r="AA19" i="40"/>
  <c r="AC21" i="40"/>
  <c r="H15" i="40"/>
  <c r="AA20" i="40"/>
  <c r="AB22" i="40"/>
  <c r="AB17" i="40"/>
  <c r="AC19" i="40"/>
  <c r="AA18" i="40"/>
  <c r="AC20" i="40"/>
  <c r="AC16" i="40"/>
  <c r="I15" i="40"/>
  <c r="AA16" i="40"/>
  <c r="AC17" i="40"/>
  <c r="AB21" i="40"/>
  <c r="AC18" i="40"/>
  <c r="AB18" i="40"/>
  <c r="AB16" i="40"/>
  <c r="AC15" i="40" l="1"/>
  <c r="AI20" i="40" s="1"/>
  <c r="D12" i="43" s="1"/>
  <c r="AB15" i="40"/>
  <c r="AH16" i="40" s="1"/>
  <c r="D8" i="42" s="1"/>
  <c r="AA15" i="40"/>
  <c r="AG16" i="40" l="1"/>
  <c r="D8" i="39" s="1"/>
  <c r="AI19" i="40"/>
  <c r="D11" i="43" s="1"/>
  <c r="AI21" i="40"/>
  <c r="D13" i="43" s="1"/>
  <c r="AI22" i="40"/>
  <c r="D14" i="43" s="1"/>
  <c r="AI17" i="40"/>
  <c r="D9" i="43" s="1"/>
  <c r="AH17" i="40"/>
  <c r="D9" i="42" s="1"/>
  <c r="AH20" i="40"/>
  <c r="D12" i="42" s="1"/>
  <c r="AH22" i="40"/>
  <c r="D14" i="42" s="1"/>
  <c r="AH19" i="40"/>
  <c r="D11" i="42" s="1"/>
  <c r="AH21" i="40"/>
  <c r="D13" i="42" s="1"/>
  <c r="AI18" i="40"/>
  <c r="D10" i="43" s="1"/>
  <c r="AH18" i="40"/>
  <c r="D10" i="42" s="1"/>
  <c r="AG17" i="40"/>
  <c r="D9" i="39" s="1"/>
  <c r="AG21" i="40"/>
  <c r="D13" i="39" s="1"/>
  <c r="AG20" i="40"/>
  <c r="D12" i="39" s="1"/>
  <c r="AG19" i="40"/>
  <c r="D11" i="39" s="1"/>
  <c r="AG22" i="40"/>
  <c r="D14" i="39" s="1"/>
  <c r="AG18" i="40"/>
  <c r="D10" i="39" s="1"/>
  <c r="AI16" i="40"/>
  <c r="D8" i="43" s="1"/>
  <c r="C13" i="39" l="1"/>
  <c r="C14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K10" i="37" l="1"/>
  <c r="C7" i="39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G6" i="36"/>
  <c r="H10" i="36"/>
  <c r="E14" i="39" l="1"/>
  <c r="F14" i="39" s="1"/>
  <c r="E14" i="43"/>
  <c r="F14" i="43" s="1"/>
  <c r="E14" i="42"/>
  <c r="F14" i="42" s="1"/>
  <c r="E9" i="39"/>
  <c r="F9" i="39" s="1"/>
  <c r="E9" i="43"/>
  <c r="F9" i="43" s="1"/>
  <c r="E9" i="42"/>
  <c r="F9" i="42" s="1"/>
  <c r="E13" i="39"/>
  <c r="F13" i="39" s="1"/>
  <c r="E13" i="43"/>
  <c r="F13" i="43" s="1"/>
  <c r="E13" i="42"/>
  <c r="F13" i="42" s="1"/>
  <c r="E8" i="39"/>
  <c r="E8" i="42"/>
  <c r="F8" i="42" s="1"/>
  <c r="E8" i="43"/>
  <c r="F8" i="43" s="1"/>
  <c r="E11" i="39"/>
  <c r="F11" i="39" s="1"/>
  <c r="E11" i="43"/>
  <c r="F11" i="43" s="1"/>
  <c r="E11" i="42"/>
  <c r="F11" i="42" s="1"/>
  <c r="E10" i="39"/>
  <c r="F10" i="39" s="1"/>
  <c r="E10" i="43"/>
  <c r="F10" i="43" s="1"/>
  <c r="E10" i="42"/>
  <c r="F10" i="42" s="1"/>
  <c r="E12" i="39"/>
  <c r="F12" i="39" s="1"/>
  <c r="E12" i="42"/>
  <c r="F12" i="42" s="1"/>
  <c r="E12" i="43"/>
  <c r="F12" i="43" s="1"/>
  <c r="H16" i="36"/>
  <c r="G14" i="43" l="1"/>
  <c r="H14" i="43" s="1"/>
  <c r="G8" i="43"/>
  <c r="H8" i="43" s="1"/>
  <c r="G13" i="43"/>
  <c r="H13" i="43" s="1"/>
  <c r="G11" i="43"/>
  <c r="H11" i="43" s="1"/>
  <c r="G12" i="43"/>
  <c r="H12" i="43" s="1"/>
  <c r="G10" i="43"/>
  <c r="H10" i="43" s="1"/>
  <c r="G9" i="43"/>
  <c r="H9" i="43" s="1"/>
  <c r="G13" i="42"/>
  <c r="H13" i="42" s="1"/>
  <c r="G11" i="42"/>
  <c r="H11" i="42" s="1"/>
  <c r="G14" i="42"/>
  <c r="H14" i="42" s="1"/>
  <c r="G12" i="42"/>
  <c r="H12" i="42" s="1"/>
  <c r="G10" i="42"/>
  <c r="H10" i="42" s="1"/>
  <c r="G9" i="42"/>
  <c r="H9" i="42" s="1"/>
  <c r="G8" i="42"/>
  <c r="H8" i="42" s="1"/>
  <c r="G10" i="39"/>
  <c r="H10" i="39" s="1"/>
  <c r="G9" i="39"/>
  <c r="H9" i="39" s="1"/>
  <c r="G12" i="39"/>
  <c r="H12" i="39" s="1"/>
  <c r="G13" i="39"/>
  <c r="H13" i="39" s="1"/>
  <c r="F8" i="39"/>
  <c r="G8" i="39" s="1"/>
  <c r="H8" i="39" s="1"/>
  <c r="G11" i="39"/>
  <c r="H11" i="39" s="1"/>
  <c r="G14" i="39"/>
  <c r="H14" i="39" s="1"/>
  <c r="T40" i="36"/>
  <c r="P40" i="36"/>
  <c r="K40" i="36"/>
  <c r="J40" i="36"/>
  <c r="I40" i="36"/>
  <c r="H40" i="36"/>
  <c r="T39" i="36"/>
  <c r="P39" i="36"/>
  <c r="K39" i="36"/>
  <c r="J39" i="36"/>
  <c r="I39" i="36"/>
  <c r="H39" i="36"/>
  <c r="T38" i="36"/>
  <c r="P38" i="36"/>
  <c r="K38" i="36"/>
  <c r="J38" i="36"/>
  <c r="I38" i="36"/>
  <c r="H38" i="36"/>
  <c r="T37" i="36"/>
  <c r="P37" i="36"/>
  <c r="K37" i="36"/>
  <c r="J37" i="36"/>
  <c r="I37" i="36"/>
  <c r="H37" i="36"/>
  <c r="T36" i="36"/>
  <c r="P36" i="36"/>
  <c r="K36" i="36"/>
  <c r="J36" i="36"/>
  <c r="I36" i="36"/>
  <c r="H36" i="36"/>
  <c r="T35" i="36"/>
  <c r="P35" i="36"/>
  <c r="K35" i="36"/>
  <c r="J35" i="36"/>
  <c r="I35" i="36"/>
  <c r="H35" i="36"/>
  <c r="T34" i="36"/>
  <c r="P34" i="36"/>
  <c r="K34" i="36"/>
  <c r="J34" i="36"/>
  <c r="I34" i="36"/>
  <c r="H34" i="36"/>
  <c r="T33" i="36"/>
  <c r="P33" i="36"/>
  <c r="K33" i="36"/>
  <c r="J33" i="36"/>
  <c r="I33" i="36"/>
  <c r="H33" i="36"/>
  <c r="T32" i="36"/>
  <c r="P32" i="36"/>
  <c r="K32" i="36"/>
  <c r="J32" i="36"/>
  <c r="I32" i="36"/>
  <c r="H32" i="36"/>
  <c r="T31" i="36"/>
  <c r="P31" i="36"/>
  <c r="K31" i="36"/>
  <c r="J31" i="36"/>
  <c r="I31" i="36"/>
  <c r="H31" i="36"/>
  <c r="T30" i="36"/>
  <c r="P30" i="36"/>
  <c r="K30" i="36"/>
  <c r="J30" i="36"/>
  <c r="I30" i="36"/>
  <c r="H30" i="36"/>
  <c r="T29" i="36"/>
  <c r="P29" i="36"/>
  <c r="K29" i="36"/>
  <c r="J29" i="36"/>
  <c r="I29" i="36"/>
  <c r="H29" i="36"/>
  <c r="T28" i="36"/>
  <c r="P28" i="36"/>
  <c r="K28" i="36"/>
  <c r="J28" i="36"/>
  <c r="I28" i="36"/>
  <c r="H28" i="36"/>
  <c r="T27" i="36"/>
  <c r="P27" i="36"/>
  <c r="K27" i="36"/>
  <c r="J27" i="36"/>
  <c r="I27" i="36"/>
  <c r="H27" i="36"/>
  <c r="T26" i="36"/>
  <c r="P26" i="36"/>
  <c r="K26" i="36"/>
  <c r="J26" i="36"/>
  <c r="I26" i="36"/>
  <c r="H26" i="36"/>
  <c r="T25" i="36"/>
  <c r="P25" i="36"/>
  <c r="K25" i="36"/>
  <c r="J25" i="36"/>
  <c r="I25" i="36"/>
  <c r="H25" i="36"/>
  <c r="T24" i="36"/>
  <c r="P24" i="36"/>
  <c r="K24" i="36"/>
  <c r="J24" i="36"/>
  <c r="I24" i="36"/>
  <c r="H24" i="36"/>
  <c r="T23" i="36"/>
  <c r="P23" i="36"/>
  <c r="K23" i="36"/>
  <c r="J23" i="36"/>
  <c r="I23" i="36"/>
  <c r="H23" i="36"/>
  <c r="T22" i="36"/>
  <c r="P22" i="36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I10" i="36"/>
  <c r="S9" i="36"/>
  <c r="G9" i="36"/>
  <c r="F9" i="36"/>
  <c r="E9" i="36"/>
  <c r="D9" i="36"/>
  <c r="C9" i="36"/>
  <c r="T9" i="36" s="1"/>
  <c r="A9" i="36"/>
  <c r="U23" i="36" l="1"/>
  <c r="U25" i="36"/>
  <c r="U27" i="36"/>
  <c r="U29" i="36"/>
  <c r="V29" i="36" s="1"/>
  <c r="U31" i="36"/>
  <c r="U33" i="36"/>
  <c r="U35" i="36"/>
  <c r="U37" i="36"/>
  <c r="V37" i="36" s="1"/>
  <c r="U39" i="36"/>
  <c r="K9" i="36"/>
  <c r="O21" i="36" s="1"/>
  <c r="H7" i="43"/>
  <c r="H7" i="42"/>
  <c r="H7" i="39"/>
  <c r="O16" i="36"/>
  <c r="M10" i="36"/>
  <c r="I9" i="36"/>
  <c r="O12" i="36"/>
  <c r="M14" i="36"/>
  <c r="O17" i="36"/>
  <c r="M25" i="36"/>
  <c r="M27" i="36"/>
  <c r="M29" i="36"/>
  <c r="M31" i="36"/>
  <c r="M33" i="36"/>
  <c r="M35" i="36"/>
  <c r="M37" i="36"/>
  <c r="M39" i="36"/>
  <c r="J9" i="36"/>
  <c r="N40" i="36" s="1"/>
  <c r="M11" i="36"/>
  <c r="O13" i="36"/>
  <c r="M15" i="36"/>
  <c r="M16" i="36"/>
  <c r="M21" i="36"/>
  <c r="U22" i="36"/>
  <c r="V22" i="36" s="1"/>
  <c r="U24" i="36"/>
  <c r="V24" i="36" s="1"/>
  <c r="U26" i="36"/>
  <c r="V26" i="36" s="1"/>
  <c r="U28" i="36"/>
  <c r="U30" i="36"/>
  <c r="V30" i="36" s="1"/>
  <c r="U32" i="36"/>
  <c r="U34" i="36"/>
  <c r="V34" i="36" s="1"/>
  <c r="U36" i="36"/>
  <c r="N37" i="36"/>
  <c r="U38" i="36"/>
  <c r="V38" i="36" s="1"/>
  <c r="U40" i="36"/>
  <c r="V40" i="36" s="1"/>
  <c r="M13" i="36"/>
  <c r="M19" i="36"/>
  <c r="H9" i="36"/>
  <c r="L20" i="36" s="1"/>
  <c r="O18" i="36"/>
  <c r="M20" i="36"/>
  <c r="O22" i="36"/>
  <c r="M23" i="36"/>
  <c r="O24" i="36"/>
  <c r="O10" i="36"/>
  <c r="M12" i="36"/>
  <c r="N15" i="36"/>
  <c r="M17" i="36"/>
  <c r="M18" i="36"/>
  <c r="O20" i="36"/>
  <c r="M22" i="36"/>
  <c r="M24" i="36"/>
  <c r="M26" i="36"/>
  <c r="M28" i="36"/>
  <c r="M30" i="36"/>
  <c r="M32" i="36"/>
  <c r="M34" i="36"/>
  <c r="M36" i="36"/>
  <c r="M38" i="36"/>
  <c r="M40" i="36"/>
  <c r="V23" i="36"/>
  <c r="V25" i="36"/>
  <c r="V27" i="36"/>
  <c r="V28" i="36"/>
  <c r="V31" i="36"/>
  <c r="V32" i="36"/>
  <c r="V33" i="36"/>
  <c r="V35" i="36"/>
  <c r="V36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O39" i="36" l="1"/>
  <c r="O37" i="36"/>
  <c r="O35" i="36"/>
  <c r="O33" i="36"/>
  <c r="O31" i="36"/>
  <c r="O29" i="36"/>
  <c r="O27" i="36"/>
  <c r="O25" i="36"/>
  <c r="O23" i="36"/>
  <c r="N21" i="36"/>
  <c r="L19" i="36"/>
  <c r="O14" i="36"/>
  <c r="N11" i="36"/>
  <c r="O26" i="36"/>
  <c r="L15" i="36"/>
  <c r="L37" i="36"/>
  <c r="O15" i="36"/>
  <c r="O11" i="36"/>
  <c r="N29" i="36"/>
  <c r="O19" i="36"/>
  <c r="P19" i="36" s="1"/>
  <c r="U19" i="36" s="1"/>
  <c r="V19" i="36" s="1"/>
  <c r="O40" i="36"/>
  <c r="O38" i="36"/>
  <c r="O36" i="36"/>
  <c r="O34" i="36"/>
  <c r="O32" i="36"/>
  <c r="O30" i="36"/>
  <c r="O28" i="36"/>
  <c r="L25" i="36"/>
  <c r="L40" i="36"/>
  <c r="L32" i="36"/>
  <c r="L24" i="36"/>
  <c r="L17" i="36"/>
  <c r="P15" i="36"/>
  <c r="U15" i="36" s="1"/>
  <c r="V15" i="36" s="1"/>
  <c r="L21" i="36"/>
  <c r="L39" i="36"/>
  <c r="N32" i="36"/>
  <c r="N28" i="36"/>
  <c r="L14" i="36"/>
  <c r="N13" i="36"/>
  <c r="N34" i="36"/>
  <c r="N22" i="36"/>
  <c r="N39" i="36"/>
  <c r="L34" i="36"/>
  <c r="N31" i="36"/>
  <c r="L26" i="36"/>
  <c r="N23" i="36"/>
  <c r="N20" i="36"/>
  <c r="P20" i="36" s="1"/>
  <c r="U20" i="36" s="1"/>
  <c r="V20" i="36" s="1"/>
  <c r="L12" i="36"/>
  <c r="N19" i="36"/>
  <c r="N38" i="36"/>
  <c r="L31" i="36"/>
  <c r="L27" i="36"/>
  <c r="N12" i="36"/>
  <c r="P21" i="36"/>
  <c r="U21" i="36" s="1"/>
  <c r="V21" i="36" s="1"/>
  <c r="L10" i="36"/>
  <c r="L16" i="36"/>
  <c r="L36" i="36"/>
  <c r="L28" i="36"/>
  <c r="N25" i="36"/>
  <c r="N36" i="36"/>
  <c r="N30" i="36"/>
  <c r="N24" i="36"/>
  <c r="N18" i="36"/>
  <c r="L13" i="36"/>
  <c r="L33" i="36"/>
  <c r="N33" i="36"/>
  <c r="N16" i="36"/>
  <c r="P16" i="36" s="1"/>
  <c r="U16" i="36" s="1"/>
  <c r="V16" i="36" s="1"/>
  <c r="L11" i="36"/>
  <c r="N26" i="36"/>
  <c r="N17" i="36"/>
  <c r="L38" i="36"/>
  <c r="N35" i="36"/>
  <c r="L30" i="36"/>
  <c r="N27" i="36"/>
  <c r="L22" i="36"/>
  <c r="L18" i="36"/>
  <c r="N14" i="36"/>
  <c r="N10" i="36"/>
  <c r="L35" i="36"/>
  <c r="L29" i="36"/>
  <c r="L23" i="36"/>
  <c r="P17" i="36" l="1"/>
  <c r="U17" i="36" s="1"/>
  <c r="V17" i="36" s="1"/>
  <c r="P11" i="36"/>
  <c r="U11" i="36" s="1"/>
  <c r="V11" i="36" s="1"/>
  <c r="P12" i="36"/>
  <c r="U12" i="36" s="1"/>
  <c r="V12" i="36" s="1"/>
  <c r="P13" i="36"/>
  <c r="U13" i="36" s="1"/>
  <c r="V13" i="36" s="1"/>
  <c r="P18" i="36"/>
  <c r="U18" i="36" s="1"/>
  <c r="V18" i="36" s="1"/>
  <c r="P14" i="36"/>
  <c r="U14" i="36" s="1"/>
  <c r="V14" i="36" s="1"/>
  <c r="P10" i="36"/>
  <c r="U10" i="36" s="1"/>
  <c r="V10" i="36" s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V9" i="36" l="1"/>
  <c r="G10" i="34"/>
  <c r="F10" i="34"/>
  <c r="E10" i="34"/>
  <c r="D10" i="34"/>
  <c r="C10" i="34"/>
  <c r="K10" i="34" s="1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6" i="32" l="1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M19" i="32" s="1"/>
  <c r="H25" i="32"/>
  <c r="L25" i="32" s="1"/>
  <c r="M25" i="32" s="1"/>
  <c r="H30" i="32"/>
  <c r="L30" i="32" s="1"/>
  <c r="M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M17" i="32" s="1"/>
  <c r="H22" i="32"/>
  <c r="L22" i="32" s="1"/>
  <c r="M22" i="32" s="1"/>
  <c r="H27" i="32"/>
  <c r="L27" i="32" s="1"/>
  <c r="M27" i="32" s="1"/>
  <c r="H33" i="32"/>
  <c r="L33" i="32" s="1"/>
  <c r="M33" i="32" s="1"/>
  <c r="H38" i="32"/>
  <c r="L38" i="32" s="1"/>
  <c r="M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<sst xmlns="http://schemas.openxmlformats.org/spreadsheetml/2006/main" count="297" uniqueCount="175">
  <si>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</si>
  <si>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</si>
  <si>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</si>
  <si>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</si>
  <si>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</si>
  <si>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</si>
  <si>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</si>
  <si>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</si>
  <si>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</si>
  <si>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</si>
  <si>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</si>
  <si>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</si>
  <si>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</si>
  <si>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</si>
  <si>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</si>
  <si>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</si>
  <si>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</si>
  <si>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</si>
  <si>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</si>
  <si>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</si>
  <si>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</si>
  <si>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</si>
  <si>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</si>
  <si>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</si>
  <si>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</si>
  <si>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</si>
  <si>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</si>
  <si>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</si>
  <si>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</si>
  <si>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</si>
  <si>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</si>
  <si>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</si>
  <si>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</si>
  <si>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</si>
  <si>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</si>
  <si>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</si>
  <si>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</si>
  <si>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</si>
  <si>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</si>
  <si>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</si>
  <si>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</si>
  <si>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</si>
  <si>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</si>
  <si>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</si>
  <si>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</si>
  <si>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</si>
  <si>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</si>
  <si>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</si>
  <si>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</si>
  <si>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</si>
  <si>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</si>
  <si>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</si>
  <si>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</si>
  <si>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</si>
  <si>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</si>
  <si>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</si>
  <si>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</si>
  <si>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</si>
  <si>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</si>
  <si>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</si>
  <si>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</si>
  <si>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</si>
  <si>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</si>
  <si>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</si>
  <si>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</si>
  <si>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</si>
  <si>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</si>
  <si>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</si>
  <si>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</si>
  <si>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</si>
  <si>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</si>
  <si>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</si>
  <si>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</si>
  <si>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</si>
  <si>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</si>
  <si>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</si>
  <si>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</si>
  <si>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</si>
  <si>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</si>
  <si>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</si>
  <si>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</si>
  <si>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</si>
  <si>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</si>
  <si>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</si>
  <si>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</si>
  <si>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</si>
  <si>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</si>
  <si>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</si>
  <si>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</si>
  <si>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</si>
  <si>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</si>
  <si>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софинансирование</t>
  </si>
  <si>
    <t>Индекс налогового потенциала 
(ИНП)</t>
  </si>
  <si>
    <t>Индекс бюджетных расходов 
(ИБР)</t>
  </si>
  <si>
    <t>X</t>
  </si>
  <si>
    <t>№ п/п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</si>
  <si>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</si>
  <si>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</si>
  <si>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</si>
  <si>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</si>
  <si>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</si>
  <si>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</si>
  <si>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</si>
  <si>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</si>
  <si>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</si>
  <si>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</si>
  <si>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</si>
  <si>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</si>
  <si>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</si>
  <si>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</si>
  <si>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</si>
  <si>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</si>
  <si>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</si>
  <si>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</si>
  <si>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</si>
  <si>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итого Ki 2</t>
  </si>
  <si>
    <t>3=знач/итог</t>
  </si>
  <si>
    <t>итого по району</t>
  </si>
  <si>
    <t>Ki 1</t>
  </si>
  <si>
    <t>ИТОГО Ki = Ki 1 х Ki 2</t>
  </si>
  <si>
    <t>Шарагай</t>
  </si>
  <si>
    <t>2020
(начисления)</t>
  </si>
  <si>
    <t>РАСЧЕТ ДОТАЦИИ НА ВЫРАВНИВАНИЕ БЮДЖЕТНОЙ ОБЕСПЕЧЕННОСТИ ПОСЕЛЕНИЙ на 2024 год</t>
  </si>
  <si>
    <t>Уровень бюджетной обеспеченности поселений (БОi)</t>
  </si>
  <si>
    <t>Уровень бюджетной обеспеченности поселений до распределения дотации на выравнивание бюджетной обеспеченности (БОt)</t>
  </si>
  <si>
    <t>расчетная сумма налоговых доходов по всем СП МР (ПП)</t>
  </si>
  <si>
    <r>
      <t>Прогнозируемый объем поступлений по j-му виду дохода в бюджеты всех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</si>
  <si>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Наименование сельского поселения</t>
  </si>
  <si>
    <t>* в случае отсутствия возможности расчета индекса налогового потенциала i-го сельского поселения его значение принимается равным 1 (п.8 приложения 9 к Закону Иркутской области от 22.10.2013 №74-ОЗ).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</si>
  <si>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iЖКУ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iСОФ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iДОР</t>
    </r>
  </si>
  <si>
    <t>5=знач/итог</t>
  </si>
  <si>
    <t>Расчет объема доходных источников сельских поселений муниципального образования Балаганский район *, **</t>
  </si>
  <si>
    <t>** показатели таблицы применяются для расчета индекса налогового потенциала для выравнивания бюджетной обеспеченности поселений из бюджета муниципального района</t>
  </si>
  <si>
    <t>Расчет объема расходных обязательств сельских поселений муниципального образования Балаганский район*</t>
  </si>
  <si>
    <t>*  Расчет индекса бюджетных расходов (ИБР) для выравнивания бюджетной обеспеченности поселений</t>
  </si>
  <si>
    <t>РАСЧЕТ ДОТАЦИИ НА ВЫРАВНИВАНИЕ БЮДЖЕТНОЙ ОБЕСПЕЧЕННОСТИ ПОСЕЛЕНИЙ  на 2023 год</t>
  </si>
  <si>
    <t>РАСЧЕТ ДОТАЦИИ НА ВЫРАВНИВАНИЕ БЮДЖЕТНОЙ ОБЕСПЕЧЕННОСТИ ПОСЕЛЕНИЙ на 2025 год</t>
  </si>
  <si>
    <t>на 01.01.2022</t>
  </si>
  <si>
    <t>2020 (факт)</t>
  </si>
  <si>
    <t>2121 (факт0</t>
  </si>
  <si>
    <t>1 полугодие 2022
(факт)</t>
  </si>
  <si>
    <t>2021
(начисления)</t>
  </si>
  <si>
    <t>1 полугодие 2022
(начисления)</t>
  </si>
  <si>
    <t>7=знач/итог</t>
  </si>
  <si>
    <t>8=знач/итог</t>
  </si>
  <si>
    <r>
      <t>Весовые коэффициенты устанавливаются решением Думы Балаганского района, одинаковыми для всех поселений, где: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</si>
  <si>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t>А1</t>
  </si>
  <si>
    <r>
      <rPr>
        <b/>
        <vertAlign val="subscript"/>
        <sz val="18"/>
        <rFont val="Times New Roman"/>
        <family val="1"/>
        <charset val="204"/>
      </rPr>
      <t>А2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</si>
  <si>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vertAlign val="subscript"/>
        <sz val="18"/>
        <rFont val="Times New Roman"/>
        <family val="1"/>
        <charset val="204"/>
      </rPr>
      <t>А3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</si>
  <si>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vertAlign val="subscript"/>
        <sz val="18"/>
        <rFont val="Times New Roman"/>
        <family val="1"/>
        <charset val="204"/>
      </rPr>
      <t>А4</t>
    </r>
    <r>
      <rPr>
        <sz val="11"/>
        <color theme="1"/>
        <rFont val="Calibri"/>
        <family val="2"/>
        <charset val="204"/>
        <scheme val="minor"/>
      </rPr>
      <t/>
    </r>
  </si>
  <si>
    <t>А5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</si>
  <si>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организации культуры, физкультуры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</si>
  <si>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 в сфере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водоотведения, снабжения населения топливом</t>
    </r>
  </si>
  <si>
    <r>
      <t xml:space="preserve">Оценка расходов поселений </t>
    </r>
    <r>
      <rPr>
        <b/>
        <sz val="10"/>
        <rFont val="Times New Roman"/>
        <family val="1"/>
        <charset val="204"/>
      </rPr>
      <t>на софинансирование расходных обязательств ОМСУ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</si>
  <si>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содержанию и ремонту дорог, организации благоустройства</t>
    </r>
  </si>
  <si>
    <t>на реализацию ВМЗ по обеспечению жителей услугами организаций культуры, физкультуры</t>
  </si>
  <si>
    <t>Расчет поправочного коэффициента, используемого для определения индекса налогового потенциала  i-го сельского поселения (Кi) на 2023 - 2025 годы, в соответствии с п.11 Приложения 9 к Закону Иркутской области от 22.10.2013г. №74-ОЗ "О межбюджетных трансфертах и нормативах отчислений доходов в местные бюджеты"</t>
  </si>
  <si>
    <t>Наименование поселения</t>
  </si>
  <si>
    <t>Фонд оплаты труда 2021г., млн. руб.</t>
  </si>
  <si>
    <t>Выручка от реализации товаров (работ, услуг) 2021г.,  млн. руб.</t>
  </si>
  <si>
    <t>Численность населения по итогам Всероссийской переписи населения 2020 года по состоянию на 01.10.2021</t>
  </si>
  <si>
    <t>Доля ФОТ    I-го поселения в общем ФОТ, %</t>
  </si>
  <si>
    <t>Доля выручки I-го поселения в общем объеме выручки, %</t>
  </si>
  <si>
    <t>Доля численности I-го поселения в общей численности, %</t>
  </si>
  <si>
    <t>Объем средств j-го сельского поселения, входящего в состав муниципального образования Балаганский район, для погашения основного долга по кредитам, полученным из бюджета муниципального образования Балаганский район, в соответствующем году, млн. руб.</t>
  </si>
  <si>
    <t>Доля объема средств j-го сельского поселения, входящего в состав муниципального образования Балаганский район, для погашения основного долга по кредитам, полученным из бюджета муниципального образования Балаганский район, в соответствующем году, в общем объеме средств, %</t>
  </si>
  <si>
    <t>на реализацию ВМЗ в сфере электро-, тепло-, газо- и водоснабжения населения, водоотведения, снабжения населения топливом</t>
  </si>
  <si>
    <t>на реализацию ВМЗ по содержанию и ремонту дорог, организации благоустройства</t>
  </si>
  <si>
    <t>на реализацию ВМЗ в сфере электро-, тепло-, газо- и водоснабжения населения, водоотведения,снабжения населения топливом</t>
  </si>
  <si>
    <t>Приложение 1.1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</si>
  <si>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Приложение 1.2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</si>
  <si>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Приложение 1.3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</si>
  <si>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Приложение 1.4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</si>
  <si>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Приложение 1.5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</si>
  <si>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Приложение 1.6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</si>
</sst>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_-* #,##0.0_р_._-;\-* #,##0.0_р_._-;_-* &quot;-&quot;??_р_._-;_-@_-"/>
    <numFmt numFmtId="173" formatCode="0.000000"/>
    <numFmt numFmtId="174" formatCode="0.00000000"/>
    <numFmt numFmtId="175" formatCode="0.0000000"/>
    <numFmt numFmtId="176" formatCode="#,##0.00000"/>
    <numFmt numFmtId="177" formatCode="#,##0.0000"/>
    <numFmt numFmtId="178" formatCode="#,##0.00000000"/>
    <numFmt numFmtId="179" formatCode="0.000"/>
    <numFmt numFmtId="180" formatCode="0.00000"/>
    <numFmt numFmtId="181" formatCode="#,##0.000000"/>
  </numFmts>
  <fonts count="8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9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2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3" fillId="27" borderId="0" xfId="13" applyFont="1" applyFill="1" applyBorder="1" applyAlignment="1">
      <alignment vertical="center"/>
    </xf>
    <xf numFmtId="2" fontId="73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69" fillId="27" borderId="15" xfId="13" applyFont="1" applyFill="1" applyBorder="1" applyAlignment="1">
      <alignment horizontal="center" vertical="center" wrapText="1"/>
    </xf>
    <xf numFmtId="0" fontId="73" fillId="27" borderId="15" xfId="13" applyFont="1" applyFill="1" applyBorder="1" applyAlignment="1">
      <alignment horizontal="center" vertical="center" wrapText="1"/>
    </xf>
    <xf numFmtId="0" fontId="75" fillId="27" borderId="24" xfId="13" applyFont="1" applyFill="1" applyBorder="1" applyAlignment="1">
      <alignment horizontal="center" vertical="center"/>
    </xf>
    <xf numFmtId="0" fontId="75" fillId="27" borderId="1" xfId="13" applyFont="1" applyFill="1" applyBorder="1" applyAlignment="1">
      <alignment horizontal="center" vertical="center"/>
    </xf>
    <xf numFmtId="0" fontId="73" fillId="27" borderId="24" xfId="13" applyFont="1" applyFill="1" applyBorder="1" applyAlignment="1">
      <alignment horizontal="center" vertical="center" wrapText="1"/>
    </xf>
    <xf numFmtId="0" fontId="73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7" fillId="27" borderId="1" xfId="13" applyFont="1" applyFill="1" applyBorder="1" applyAlignment="1">
      <alignment horizontal="center" vertical="center" wrapText="1"/>
    </xf>
    <xf numFmtId="3" fontId="77" fillId="27" borderId="15" xfId="13" applyNumberFormat="1" applyFont="1" applyFill="1" applyBorder="1" applyAlignment="1">
      <alignment horizontal="center" vertical="center" wrapText="1"/>
    </xf>
    <xf numFmtId="3" fontId="77" fillId="27" borderId="30" xfId="13" applyNumberFormat="1" applyFont="1" applyFill="1" applyBorder="1" applyAlignment="1">
      <alignment horizontal="center" vertical="center" wrapText="1"/>
    </xf>
    <xf numFmtId="3" fontId="77" fillId="27" borderId="29" xfId="13" applyNumberFormat="1" applyFont="1" applyFill="1" applyBorder="1" applyAlignment="1">
      <alignment horizontal="center" vertical="center" wrapText="1"/>
    </xf>
    <xf numFmtId="3" fontId="77" fillId="27" borderId="16" xfId="13" applyNumberFormat="1" applyFont="1" applyFill="1" applyBorder="1" applyAlignment="1">
      <alignment horizontal="center" vertical="center" wrapText="1"/>
    </xf>
    <xf numFmtId="0" fontId="77" fillId="27" borderId="1" xfId="13" applyFont="1" applyFill="1" applyBorder="1" applyAlignment="1">
      <alignment horizontal="center" vertical="center"/>
    </xf>
    <xf numFmtId="0" fontId="77" fillId="27" borderId="0" xfId="13" applyFont="1" applyFill="1" applyBorder="1" applyAlignment="1">
      <alignment vertical="center"/>
    </xf>
    <xf numFmtId="0" fontId="78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3" fillId="26" borderId="15" xfId="13" applyNumberFormat="1" applyFont="1" applyFill="1" applyBorder="1" applyAlignment="1">
      <alignment vertical="center"/>
    </xf>
    <xf numFmtId="3" fontId="73" fillId="26" borderId="24" xfId="13" applyNumberFormat="1" applyFont="1" applyFill="1" applyBorder="1" applyAlignment="1">
      <alignment vertical="center"/>
    </xf>
    <xf numFmtId="3" fontId="73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3" fillId="27" borderId="1" xfId="13" applyNumberFormat="1" applyFont="1" applyFill="1" applyBorder="1" applyAlignment="1">
      <alignment vertical="center"/>
    </xf>
    <xf numFmtId="3" fontId="73" fillId="27" borderId="29" xfId="13" applyNumberFormat="1" applyFont="1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1" fontId="6" fillId="27" borderId="0" xfId="13" applyNumberFormat="1" applyFill="1" applyBorder="1" applyAlignment="1">
      <alignment vertical="center"/>
    </xf>
    <xf numFmtId="0" fontId="70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3" fillId="27" borderId="0" xfId="13" applyNumberFormat="1" applyFont="1" applyFill="1" applyBorder="1" applyAlignment="1">
      <alignment vertical="center"/>
    </xf>
    <xf numFmtId="0" fontId="79" fillId="27" borderId="0" xfId="13" applyFont="1" applyFill="1" applyBorder="1" applyAlignment="1">
      <alignment horizontal="left" vertical="center"/>
    </xf>
    <xf numFmtId="172" fontId="73" fillId="27" borderId="0" xfId="13" applyNumberFormat="1" applyFont="1" applyFill="1" applyBorder="1" applyAlignment="1">
      <alignment vertical="center"/>
    </xf>
    <xf numFmtId="173" fontId="73" fillId="27" borderId="0" xfId="13" applyNumberFormat="1" applyFont="1" applyFill="1" applyBorder="1" applyAlignment="1">
      <alignment vertical="center"/>
    </xf>
    <xf numFmtId="4" fontId="73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174" fontId="6" fillId="0" borderId="0" xfId="13" applyNumberFormat="1"/>
    <xf numFmtId="176" fontId="58" fillId="27" borderId="1" xfId="9" applyNumberFormat="1" applyFont="1" applyFill="1" applyBorder="1" applyAlignment="1" applyProtection="1">
      <alignment shrinkToFit="1"/>
      <protection locked="0"/>
    </xf>
    <xf numFmtId="170" fontId="58" fillId="27" borderId="1" xfId="9" applyNumberFormat="1" applyFont="1" applyFill="1" applyBorder="1" applyAlignment="1" applyProtection="1">
      <alignment shrinkToFit="1"/>
      <protection locked="0"/>
    </xf>
    <xf numFmtId="177" fontId="77" fillId="27" borderId="1" xfId="13" applyNumberFormat="1" applyFont="1" applyFill="1" applyBorder="1" applyAlignment="1">
      <alignment horizontal="center" vertical="center"/>
    </xf>
    <xf numFmtId="0" fontId="41" fillId="27" borderId="0" xfId="9" applyFont="1" applyFill="1" applyBorder="1" applyAlignment="1">
      <alignment horizontal="center"/>
    </xf>
    <xf numFmtId="0" fontId="82" fillId="27" borderId="26" xfId="13" applyFont="1" applyFill="1" applyBorder="1" applyAlignment="1">
      <alignment horizontal="center" wrapText="1"/>
    </xf>
    <xf numFmtId="0" fontId="82" fillId="0" borderId="1" xfId="13" applyFont="1" applyBorder="1" applyAlignment="1">
      <alignment horizontal="center"/>
    </xf>
    <xf numFmtId="0" fontId="82" fillId="0" borderId="1" xfId="13" applyFont="1" applyBorder="1"/>
    <xf numFmtId="167" fontId="82" fillId="0" borderId="1" xfId="13" applyNumberFormat="1" applyFont="1" applyBorder="1"/>
    <xf numFmtId="0" fontId="82" fillId="0" borderId="0" xfId="13" applyFont="1"/>
    <xf numFmtId="174" fontId="82" fillId="0" borderId="0" xfId="13" applyNumberFormat="1" applyFont="1"/>
    <xf numFmtId="170" fontId="59" fillId="29" borderId="1" xfId="9" applyNumberFormat="1" applyFont="1" applyFill="1" applyBorder="1" applyAlignment="1">
      <alignment horizontal="center" shrinkToFit="1"/>
    </xf>
    <xf numFmtId="167" fontId="82" fillId="0" borderId="0" xfId="13" applyNumberFormat="1" applyFont="1"/>
    <xf numFmtId="178" fontId="58" fillId="27" borderId="1" xfId="9" applyNumberFormat="1" applyFont="1" applyFill="1" applyBorder="1" applyAlignment="1" applyProtection="1">
      <alignment shrinkToFit="1"/>
      <protection locked="0"/>
    </xf>
    <xf numFmtId="0" fontId="58" fillId="0" borderId="0" xfId="0" applyFont="1" applyAlignment="1">
      <alignment horizontal="center" wrapText="1"/>
    </xf>
    <xf numFmtId="170" fontId="58" fillId="0" borderId="0" xfId="0" applyNumberFormat="1" applyFont="1"/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wrapText="1"/>
    </xf>
    <xf numFmtId="179" fontId="58" fillId="0" borderId="0" xfId="0" applyNumberFormat="1" applyFont="1"/>
    <xf numFmtId="180" fontId="6" fillId="27" borderId="1" xfId="13" applyNumberFormat="1" applyFill="1" applyBorder="1" applyAlignment="1">
      <alignment vertical="center"/>
    </xf>
    <xf numFmtId="170" fontId="59" fillId="29" borderId="15" xfId="9" applyNumberFormat="1" applyFont="1" applyFill="1" applyBorder="1" applyAlignment="1">
      <alignment horizontal="center" shrinkToFit="1"/>
    </xf>
    <xf numFmtId="0" fontId="58" fillId="0" borderId="0" xfId="0" applyFont="1" applyBorder="1"/>
    <xf numFmtId="170" fontId="58" fillId="0" borderId="0" xfId="0" applyNumberFormat="1" applyFont="1" applyBorder="1"/>
    <xf numFmtId="169" fontId="58" fillId="0" borderId="0" xfId="0" applyNumberFormat="1" applyFont="1" applyBorder="1"/>
    <xf numFmtId="1" fontId="82" fillId="0" borderId="1" xfId="13" applyNumberFormat="1" applyFont="1" applyBorder="1"/>
    <xf numFmtId="0" fontId="82" fillId="27" borderId="1" xfId="13" applyFont="1" applyFill="1" applyBorder="1" applyAlignment="1">
      <alignment horizontal="center" vertical="center" wrapText="1"/>
    </xf>
    <xf numFmtId="0" fontId="82" fillId="27" borderId="1" xfId="13" applyFont="1" applyFill="1" applyBorder="1" applyAlignment="1">
      <alignment vertical="center" wrapText="1"/>
    </xf>
    <xf numFmtId="0" fontId="42" fillId="27" borderId="1" xfId="13" applyFont="1" applyFill="1" applyBorder="1" applyAlignment="1">
      <alignment vertical="top" wrapText="1"/>
    </xf>
    <xf numFmtId="0" fontId="82" fillId="27" borderId="1" xfId="13" applyFont="1" applyFill="1" applyBorder="1"/>
    <xf numFmtId="167" fontId="82" fillId="27" borderId="1" xfId="13" applyNumberFormat="1" applyFont="1" applyFill="1" applyBorder="1"/>
    <xf numFmtId="1" fontId="82" fillId="27" borderId="1" xfId="13" applyNumberFormat="1" applyFont="1" applyFill="1" applyBorder="1"/>
    <xf numFmtId="175" fontId="82" fillId="27" borderId="1" xfId="13" applyNumberFormat="1" applyFont="1" applyFill="1" applyBorder="1"/>
    <xf numFmtId="173" fontId="82" fillId="0" borderId="1" xfId="13" applyNumberFormat="1" applyFont="1" applyBorder="1"/>
    <xf numFmtId="173" fontId="82" fillId="27" borderId="1" xfId="13" applyNumberFormat="1" applyFont="1" applyFill="1" applyBorder="1"/>
    <xf numFmtId="181" fontId="6" fillId="26" borderId="1" xfId="13" applyNumberFormat="1" applyFill="1" applyBorder="1" applyAlignment="1">
      <alignment vertical="center"/>
    </xf>
    <xf numFmtId="2" fontId="58" fillId="0" borderId="0" xfId="0" applyNumberFormat="1" applyFont="1" applyAlignment="1">
      <alignment wrapText="1"/>
    </xf>
    <xf numFmtId="165" fontId="58" fillId="0" borderId="0" xfId="0" applyNumberFormat="1" applyFont="1"/>
    <xf numFmtId="0" fontId="64" fillId="27" borderId="11" xfId="9" applyFont="1" applyFill="1" applyBorder="1" applyAlignment="1">
      <alignment horizontal="center"/>
    </xf>
    <xf numFmtId="0" fontId="63" fillId="27" borderId="11" xfId="9" applyFont="1" applyFill="1" applyBorder="1" applyAlignment="1">
      <alignment horizontal="center"/>
    </xf>
    <xf numFmtId="0" fontId="63" fillId="27" borderId="0" xfId="9" applyFont="1" applyFill="1" applyBorder="1" applyAlignment="1">
      <alignment horizontal="center"/>
    </xf>
    <xf numFmtId="4" fontId="43" fillId="27" borderId="12" xfId="9" applyNumberFormat="1" applyFont="1" applyFill="1" applyBorder="1" applyAlignment="1" applyProtection="1">
      <alignment horizontal="center"/>
      <protection locked="0"/>
    </xf>
    <xf numFmtId="4" fontId="43" fillId="27" borderId="12" xfId="9" applyNumberFormat="1" applyFont="1" applyFill="1" applyBorder="1" applyAlignment="1">
      <alignment horizontal="center"/>
    </xf>
    <xf numFmtId="165" fontId="43" fillId="27" borderId="0" xfId="9" applyNumberFormat="1" applyFont="1" applyFill="1" applyBorder="1" applyAlignment="1">
      <alignment horizontal="center"/>
    </xf>
    <xf numFmtId="49" fontId="58" fillId="27" borderId="1" xfId="9" applyNumberFormat="1" applyFont="1" applyFill="1" applyBorder="1" applyAlignment="1">
      <alignment horizontal="center" vertical="center" wrapText="1"/>
    </xf>
    <xf numFmtId="3" fontId="60" fillId="27" borderId="1" xfId="8" applyNumberFormat="1" applyFont="1" applyFill="1" applyBorder="1" applyAlignment="1" applyProtection="1">
      <alignment horizontal="center" shrinkToFit="1"/>
    </xf>
    <xf numFmtId="49" fontId="59" fillId="27" borderId="1" xfId="9" applyNumberFormat="1" applyFont="1" applyFill="1" applyBorder="1" applyAlignment="1">
      <alignment horizontal="left" vertical="center" shrinkToFit="1"/>
    </xf>
    <xf numFmtId="3" fontId="59" fillId="27" borderId="1" xfId="9" applyNumberFormat="1" applyFont="1" applyFill="1" applyBorder="1" applyAlignment="1">
      <alignment horizontal="right" shrinkToFit="1"/>
    </xf>
    <xf numFmtId="170" fontId="59" fillId="27" borderId="1" xfId="9" applyNumberFormat="1" applyFont="1" applyFill="1" applyBorder="1" applyAlignment="1">
      <alignment shrinkToFit="1"/>
    </xf>
    <xf numFmtId="0" fontId="58" fillId="27" borderId="1" xfId="10" applyNumberFormat="1" applyFont="1" applyFill="1" applyBorder="1" applyAlignment="1">
      <alignment horizontal="center" vertical="center" shrinkToFit="1"/>
    </xf>
    <xf numFmtId="0" fontId="58" fillId="27" borderId="1" xfId="9" applyNumberFormat="1" applyFont="1" applyFill="1" applyBorder="1" applyAlignment="1" applyProtection="1">
      <alignment horizontal="left" shrinkToFit="1"/>
      <protection locked="0"/>
    </xf>
    <xf numFmtId="3" fontId="73" fillId="27" borderId="15" xfId="13" applyNumberFormat="1" applyFont="1" applyFill="1" applyBorder="1" applyAlignment="1">
      <alignment vertical="center"/>
    </xf>
    <xf numFmtId="170" fontId="58" fillId="27" borderId="1" xfId="9" applyNumberFormat="1" applyFont="1" applyFill="1" applyBorder="1" applyAlignment="1" applyProtection="1">
      <alignment shrinkToFit="1"/>
    </xf>
    <xf numFmtId="2" fontId="59" fillId="27" borderId="1" xfId="9" applyNumberFormat="1" applyFont="1" applyFill="1" applyBorder="1" applyAlignment="1">
      <alignment horizontal="right" shrinkToFit="1"/>
    </xf>
    <xf numFmtId="4" fontId="58" fillId="27" borderId="1" xfId="9" applyNumberFormat="1" applyFont="1" applyFill="1" applyBorder="1" applyAlignment="1" applyProtection="1">
      <alignment shrinkToFit="1"/>
      <protection locked="0"/>
    </xf>
    <xf numFmtId="0" fontId="75" fillId="27" borderId="15" xfId="13" applyFont="1" applyFill="1" applyBorder="1" applyAlignment="1">
      <alignment horizontal="center" vertical="center"/>
    </xf>
    <xf numFmtId="0" fontId="75" fillId="27" borderId="16" xfId="13" applyFont="1" applyFill="1" applyBorder="1" applyAlignment="1">
      <alignment horizontal="center" vertical="center"/>
    </xf>
    <xf numFmtId="0" fontId="75" fillId="27" borderId="25" xfId="13" applyFont="1" applyFill="1" applyBorder="1" applyAlignment="1">
      <alignment horizontal="center" vertical="center"/>
    </xf>
    <xf numFmtId="0" fontId="75" fillId="27" borderId="19" xfId="13" applyFont="1" applyFill="1" applyBorder="1" applyAlignment="1">
      <alignment horizontal="center" vertical="center"/>
    </xf>
    <xf numFmtId="0" fontId="75" fillId="27" borderId="20" xfId="13" applyFont="1" applyFill="1" applyBorder="1" applyAlignment="1">
      <alignment horizontal="center" vertical="center"/>
    </xf>
    <xf numFmtId="0" fontId="75" fillId="27" borderId="21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left" vertical="center" wrapText="1"/>
    </xf>
    <xf numFmtId="0" fontId="72" fillId="27" borderId="1" xfId="13" applyFont="1" applyFill="1" applyBorder="1" applyAlignment="1">
      <alignment horizontal="center" vertical="center"/>
    </xf>
    <xf numFmtId="0" fontId="69" fillId="27" borderId="22" xfId="13" applyFont="1" applyFill="1" applyBorder="1" applyAlignment="1">
      <alignment horizontal="center" vertical="center" wrapText="1"/>
    </xf>
    <xf numFmtId="0" fontId="69" fillId="27" borderId="18" xfId="13" applyFont="1" applyFill="1" applyBorder="1" applyAlignment="1">
      <alignment horizontal="center" vertical="center" wrapText="1"/>
    </xf>
    <xf numFmtId="0" fontId="69" fillId="27" borderId="26" xfId="13" applyFont="1" applyFill="1" applyBorder="1" applyAlignment="1">
      <alignment horizontal="center" vertical="center" wrapText="1"/>
    </xf>
    <xf numFmtId="0" fontId="69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69" fillId="27" borderId="23" xfId="13" applyFont="1" applyFill="1" applyBorder="1" applyAlignment="1">
      <alignment horizontal="center" vertical="center" wrapText="1"/>
    </xf>
    <xf numFmtId="0" fontId="69" fillId="27" borderId="28" xfId="13" applyFont="1" applyFill="1" applyBorder="1" applyAlignment="1">
      <alignment horizontal="center" vertical="center" wrapText="1"/>
    </xf>
    <xf numFmtId="0" fontId="69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0" fillId="27" borderId="1" xfId="13" applyFont="1" applyFill="1" applyBorder="1" applyAlignment="1">
      <alignment horizontal="left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3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0" fillId="27" borderId="0" xfId="0" applyFill="1" applyAlignment="1">
      <alignment horizontal="left" wrapText="1"/>
    </xf>
    <xf numFmtId="0" fontId="62" fillId="0" borderId="0" xfId="9" applyFont="1" applyFill="1" applyAlignment="1">
      <alignment horizontal="center"/>
    </xf>
    <xf numFmtId="0" fontId="46" fillId="27" borderId="0" xfId="9" applyFont="1" applyFill="1" applyBorder="1" applyAlignment="1">
      <alignment horizontal="center"/>
    </xf>
    <xf numFmtId="49" fontId="59" fillId="27" borderId="1" xfId="9" applyNumberFormat="1" applyFont="1" applyFill="1" applyBorder="1" applyAlignment="1">
      <alignment horizontal="center" vertic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58" fillId="27" borderId="15" xfId="9" applyFont="1" applyFill="1" applyBorder="1" applyAlignment="1">
      <alignment horizontal="center" vertical="center" wrapText="1"/>
    </xf>
    <xf numFmtId="0" fontId="58" fillId="27" borderId="16" xfId="9" applyFont="1" applyFill="1" applyBorder="1" applyAlignment="1">
      <alignment horizontal="center" vertical="center" wrapText="1"/>
    </xf>
    <xf numFmtId="0" fontId="58" fillId="27" borderId="17" xfId="9" applyFont="1" applyFill="1" applyBorder="1" applyAlignment="1">
      <alignment horizontal="center" vertical="center" wrapText="1"/>
    </xf>
    <xf numFmtId="49" fontId="58" fillId="27" borderId="15" xfId="9" applyNumberFormat="1" applyFont="1" applyFill="1" applyBorder="1" applyAlignment="1">
      <alignment horizontal="center" vertical="center" wrapText="1"/>
    </xf>
    <xf numFmtId="49" fontId="58" fillId="27" borderId="16" xfId="9" applyNumberFormat="1" applyFont="1" applyFill="1" applyBorder="1" applyAlignment="1">
      <alignment horizontal="center" vertical="center" wrapText="1"/>
    </xf>
    <xf numFmtId="49" fontId="58" fillId="27" borderId="17" xfId="9" applyNumberFormat="1" applyFont="1" applyFill="1" applyBorder="1" applyAlignment="1">
      <alignment horizontal="center" vertical="center" wrapText="1"/>
    </xf>
    <xf numFmtId="0" fontId="41" fillId="27" borderId="0" xfId="9" applyFont="1" applyFill="1" applyBorder="1" applyAlignment="1">
      <alignment horizontal="center" wrapText="1"/>
    </xf>
    <xf numFmtId="0" fontId="58" fillId="27" borderId="0" xfId="0" applyFont="1" applyFill="1" applyAlignment="1">
      <alignment horizontal="left" wrapText="1"/>
    </xf>
    <xf numFmtId="0" fontId="62" fillId="0" borderId="0" xfId="9" applyFont="1" applyFill="1" applyAlignment="1">
      <alignment horizontal="center" wrapText="1"/>
    </xf>
    <xf numFmtId="0" fontId="46" fillId="26" borderId="0" xfId="9" applyFont="1" applyFill="1" applyBorder="1" applyAlignment="1">
      <alignment horizontal="center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6" fillId="0" borderId="26" xfId="13" applyBorder="1" applyAlignment="1">
      <alignment horizontal="left" vertical="top" wrapText="1"/>
    </xf>
    <xf numFmtId="0" fontId="82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  <xf numFmtId="2" fontId="58" fillId="27" borderId="1" xfId="9" applyNumberFormat="1" applyFont="1" applyFill="1" applyBorder="1" applyAlignment="1" applyProtection="1">
      <alignment shrinkToFit="1"/>
      <protection locked="0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opLeftCell="K1" zoomScale="70" zoomScaleNormal="70" workbookViewId="0">
      <selection activeCell="AG1" sqref="AG1:AI1"/>
    </sheetView>
  </sheetViews>
  <sheetFormatPr defaultRowHeight="12.75" x14ac:dyDescent="0.2"/>
  <cols>
    <col min="1" max="1" width="9.28515625" style="63" bestFit="1" customWidth="1"/>
    <col min="2" max="2" width="31.5703125" style="66" customWidth="1"/>
    <col min="3" max="3" width="15.85546875" style="66" customWidth="1"/>
    <col min="4" max="4" width="14.28515625" style="67" customWidth="1"/>
    <col min="5" max="5" width="16.28515625" style="68" bestFit="1" customWidth="1"/>
    <col min="6" max="6" width="15.28515625" style="68" customWidth="1"/>
    <col min="7" max="9" width="11.5703125" style="68" bestFit="1" customWidth="1"/>
    <col min="10" max="10" width="15" style="68" customWidth="1"/>
    <col min="11" max="11" width="13.28515625" style="69" customWidth="1"/>
    <col min="12" max="12" width="13.42578125" style="68" customWidth="1"/>
    <col min="13" max="15" width="11.5703125" style="68" bestFit="1" customWidth="1"/>
    <col min="16" max="16" width="16.28515625" style="68" customWidth="1"/>
    <col min="17" max="17" width="14.140625" style="68" customWidth="1"/>
    <col min="18" max="20" width="11.5703125" style="63" bestFit="1" customWidth="1"/>
    <col min="21" max="21" width="18.42578125" style="63" bestFit="1" customWidth="1"/>
    <col min="22" max="22" width="13.7109375" style="63" customWidth="1"/>
    <col min="23" max="23" width="14" style="63" customWidth="1"/>
    <col min="24" max="26" width="11.5703125" style="63" bestFit="1" customWidth="1"/>
    <col min="27" max="29" width="12.5703125" style="63" bestFit="1" customWidth="1"/>
    <col min="30" max="30" width="12.7109375" style="63" customWidth="1"/>
    <col min="31" max="31" width="13.42578125" style="63" customWidth="1"/>
    <col min="32" max="32" width="11.7109375" style="63" customWidth="1"/>
    <col min="33" max="33" width="16" style="63" customWidth="1"/>
    <col min="34" max="34" width="14.140625" style="63" customWidth="1"/>
    <col min="35" max="35" width="15" style="63" customWidth="1"/>
    <col min="36" max="36" width="12.140625" style="63" customWidth="1"/>
    <col min="37" max="37" width="24.7109375" style="63" customWidth="1"/>
    <col min="38" max="38" width="19.7109375" style="63" customWidth="1"/>
    <col min="39" max="269" width="9.140625" style="63"/>
    <col min="270" max="270" width="18.140625" style="63" customWidth="1"/>
    <col min="271" max="271" width="0" style="63" hidden="1" customWidth="1"/>
    <col min="272" max="272" width="25.85546875" style="63" customWidth="1"/>
    <col min="273" max="273" width="31.5703125" style="63" customWidth="1"/>
    <col min="274" max="274" width="13.140625" style="63" bestFit="1" customWidth="1"/>
    <col min="275" max="275" width="17.42578125" style="63" customWidth="1"/>
    <col min="276" max="276" width="18.42578125" style="63" customWidth="1"/>
    <col min="277" max="277" width="11.7109375" style="63" customWidth="1"/>
    <col min="278" max="278" width="11.85546875" style="63" customWidth="1"/>
    <col min="279" max="279" width="13.42578125" style="63" customWidth="1"/>
    <col min="280" max="280" width="13.140625" style="63" bestFit="1" customWidth="1"/>
    <col min="281" max="281" width="15" style="63" customWidth="1"/>
    <col min="282" max="282" width="15.5703125" style="63" customWidth="1"/>
    <col min="283" max="283" width="15.28515625" style="63" customWidth="1"/>
    <col min="284" max="284" width="13.42578125" style="63" customWidth="1"/>
    <col min="285" max="285" width="15.5703125" style="63" customWidth="1"/>
    <col min="286" max="525" width="9.140625" style="63"/>
    <col min="526" max="526" width="18.140625" style="63" customWidth="1"/>
    <col min="527" max="527" width="0" style="63" hidden="1" customWidth="1"/>
    <col min="528" max="528" width="25.85546875" style="63" customWidth="1"/>
    <col min="529" max="529" width="31.5703125" style="63" customWidth="1"/>
    <col min="530" max="530" width="13.140625" style="63" bestFit="1" customWidth="1"/>
    <col min="531" max="531" width="17.42578125" style="63" customWidth="1"/>
    <col min="532" max="532" width="18.42578125" style="63" customWidth="1"/>
    <col min="533" max="533" width="11.7109375" style="63" customWidth="1"/>
    <col min="534" max="534" width="11.85546875" style="63" customWidth="1"/>
    <col min="535" max="535" width="13.42578125" style="63" customWidth="1"/>
    <col min="536" max="536" width="13.140625" style="63" bestFit="1" customWidth="1"/>
    <col min="537" max="537" width="15" style="63" customWidth="1"/>
    <col min="538" max="538" width="15.5703125" style="63" customWidth="1"/>
    <col min="539" max="539" width="15.28515625" style="63" customWidth="1"/>
    <col min="540" max="540" width="13.42578125" style="63" customWidth="1"/>
    <col min="541" max="541" width="15.5703125" style="63" customWidth="1"/>
    <col min="542" max="781" width="9.140625" style="63"/>
    <col min="782" max="782" width="18.140625" style="63" customWidth="1"/>
    <col min="783" max="783" width="0" style="63" hidden="1" customWidth="1"/>
    <col min="784" max="784" width="25.85546875" style="63" customWidth="1"/>
    <col min="785" max="785" width="31.5703125" style="63" customWidth="1"/>
    <col min="786" max="786" width="13.140625" style="63" bestFit="1" customWidth="1"/>
    <col min="787" max="787" width="17.42578125" style="63" customWidth="1"/>
    <col min="788" max="788" width="18.42578125" style="63" customWidth="1"/>
    <col min="789" max="789" width="11.7109375" style="63" customWidth="1"/>
    <col min="790" max="790" width="11.85546875" style="63" customWidth="1"/>
    <col min="791" max="791" width="13.42578125" style="63" customWidth="1"/>
    <col min="792" max="792" width="13.140625" style="63" bestFit="1" customWidth="1"/>
    <col min="793" max="793" width="15" style="63" customWidth="1"/>
    <col min="794" max="794" width="15.5703125" style="63" customWidth="1"/>
    <col min="795" max="795" width="15.28515625" style="63" customWidth="1"/>
    <col min="796" max="796" width="13.42578125" style="63" customWidth="1"/>
    <col min="797" max="797" width="15.5703125" style="63" customWidth="1"/>
    <col min="798" max="1037" width="9.140625" style="63"/>
    <col min="1038" max="1038" width="18.140625" style="63" customWidth="1"/>
    <col min="1039" max="1039" width="0" style="63" hidden="1" customWidth="1"/>
    <col min="1040" max="1040" width="25.85546875" style="63" customWidth="1"/>
    <col min="1041" max="1041" width="31.5703125" style="63" customWidth="1"/>
    <col min="1042" max="1042" width="13.140625" style="63" bestFit="1" customWidth="1"/>
    <col min="1043" max="1043" width="17.42578125" style="63" customWidth="1"/>
    <col min="1044" max="1044" width="18.42578125" style="63" customWidth="1"/>
    <col min="1045" max="1045" width="11.7109375" style="63" customWidth="1"/>
    <col min="1046" max="1046" width="11.85546875" style="63" customWidth="1"/>
    <col min="1047" max="1047" width="13.42578125" style="63" customWidth="1"/>
    <col min="1048" max="1048" width="13.140625" style="63" bestFit="1" customWidth="1"/>
    <col min="1049" max="1049" width="15" style="63" customWidth="1"/>
    <col min="1050" max="1050" width="15.5703125" style="63" customWidth="1"/>
    <col min="1051" max="1051" width="15.28515625" style="63" customWidth="1"/>
    <col min="1052" max="1052" width="13.42578125" style="63" customWidth="1"/>
    <col min="1053" max="1053" width="15.5703125" style="63" customWidth="1"/>
    <col min="1054" max="1293" width="9.140625" style="63"/>
    <col min="1294" max="1294" width="18.140625" style="63" customWidth="1"/>
    <col min="1295" max="1295" width="0" style="63" hidden="1" customWidth="1"/>
    <col min="1296" max="1296" width="25.85546875" style="63" customWidth="1"/>
    <col min="1297" max="1297" width="31.5703125" style="63" customWidth="1"/>
    <col min="1298" max="1298" width="13.140625" style="63" bestFit="1" customWidth="1"/>
    <col min="1299" max="1299" width="17.42578125" style="63" customWidth="1"/>
    <col min="1300" max="1300" width="18.42578125" style="63" customWidth="1"/>
    <col min="1301" max="1301" width="11.7109375" style="63" customWidth="1"/>
    <col min="1302" max="1302" width="11.85546875" style="63" customWidth="1"/>
    <col min="1303" max="1303" width="13.42578125" style="63" customWidth="1"/>
    <col min="1304" max="1304" width="13.140625" style="63" bestFit="1" customWidth="1"/>
    <col min="1305" max="1305" width="15" style="63" customWidth="1"/>
    <col min="1306" max="1306" width="15.5703125" style="63" customWidth="1"/>
    <col min="1307" max="1307" width="15.28515625" style="63" customWidth="1"/>
    <col min="1308" max="1308" width="13.42578125" style="63" customWidth="1"/>
    <col min="1309" max="1309" width="15.5703125" style="63" customWidth="1"/>
    <col min="1310" max="1549" width="9.140625" style="63"/>
    <col min="1550" max="1550" width="18.140625" style="63" customWidth="1"/>
    <col min="1551" max="1551" width="0" style="63" hidden="1" customWidth="1"/>
    <col min="1552" max="1552" width="25.85546875" style="63" customWidth="1"/>
    <col min="1553" max="1553" width="31.5703125" style="63" customWidth="1"/>
    <col min="1554" max="1554" width="13.140625" style="63" bestFit="1" customWidth="1"/>
    <col min="1555" max="1555" width="17.42578125" style="63" customWidth="1"/>
    <col min="1556" max="1556" width="18.42578125" style="63" customWidth="1"/>
    <col min="1557" max="1557" width="11.7109375" style="63" customWidth="1"/>
    <col min="1558" max="1558" width="11.85546875" style="63" customWidth="1"/>
    <col min="1559" max="1559" width="13.42578125" style="63" customWidth="1"/>
    <col min="1560" max="1560" width="13.140625" style="63" bestFit="1" customWidth="1"/>
    <col min="1561" max="1561" width="15" style="63" customWidth="1"/>
    <col min="1562" max="1562" width="15.5703125" style="63" customWidth="1"/>
    <col min="1563" max="1563" width="15.28515625" style="63" customWidth="1"/>
    <col min="1564" max="1564" width="13.42578125" style="63" customWidth="1"/>
    <col min="1565" max="1565" width="15.5703125" style="63" customWidth="1"/>
    <col min="1566" max="1805" width="9.140625" style="63"/>
    <col min="1806" max="1806" width="18.140625" style="63" customWidth="1"/>
    <col min="1807" max="1807" width="0" style="63" hidden="1" customWidth="1"/>
    <col min="1808" max="1808" width="25.85546875" style="63" customWidth="1"/>
    <col min="1809" max="1809" width="31.5703125" style="63" customWidth="1"/>
    <col min="1810" max="1810" width="13.140625" style="63" bestFit="1" customWidth="1"/>
    <col min="1811" max="1811" width="17.42578125" style="63" customWidth="1"/>
    <col min="1812" max="1812" width="18.42578125" style="63" customWidth="1"/>
    <col min="1813" max="1813" width="11.7109375" style="63" customWidth="1"/>
    <col min="1814" max="1814" width="11.85546875" style="63" customWidth="1"/>
    <col min="1815" max="1815" width="13.42578125" style="63" customWidth="1"/>
    <col min="1816" max="1816" width="13.140625" style="63" bestFit="1" customWidth="1"/>
    <col min="1817" max="1817" width="15" style="63" customWidth="1"/>
    <col min="1818" max="1818" width="15.5703125" style="63" customWidth="1"/>
    <col min="1819" max="1819" width="15.28515625" style="63" customWidth="1"/>
    <col min="1820" max="1820" width="13.42578125" style="63" customWidth="1"/>
    <col min="1821" max="1821" width="15.5703125" style="63" customWidth="1"/>
    <col min="1822" max="2061" width="9.140625" style="63"/>
    <col min="2062" max="2062" width="18.140625" style="63" customWidth="1"/>
    <col min="2063" max="2063" width="0" style="63" hidden="1" customWidth="1"/>
    <col min="2064" max="2064" width="25.85546875" style="63" customWidth="1"/>
    <col min="2065" max="2065" width="31.5703125" style="63" customWidth="1"/>
    <col min="2066" max="2066" width="13.140625" style="63" bestFit="1" customWidth="1"/>
    <col min="2067" max="2067" width="17.42578125" style="63" customWidth="1"/>
    <col min="2068" max="2068" width="18.42578125" style="63" customWidth="1"/>
    <col min="2069" max="2069" width="11.7109375" style="63" customWidth="1"/>
    <col min="2070" max="2070" width="11.85546875" style="63" customWidth="1"/>
    <col min="2071" max="2071" width="13.42578125" style="63" customWidth="1"/>
    <col min="2072" max="2072" width="13.140625" style="63" bestFit="1" customWidth="1"/>
    <col min="2073" max="2073" width="15" style="63" customWidth="1"/>
    <col min="2074" max="2074" width="15.5703125" style="63" customWidth="1"/>
    <col min="2075" max="2075" width="15.28515625" style="63" customWidth="1"/>
    <col min="2076" max="2076" width="13.42578125" style="63" customWidth="1"/>
    <col min="2077" max="2077" width="15.5703125" style="63" customWidth="1"/>
    <col min="2078" max="2317" width="9.140625" style="63"/>
    <col min="2318" max="2318" width="18.140625" style="63" customWidth="1"/>
    <col min="2319" max="2319" width="0" style="63" hidden="1" customWidth="1"/>
    <col min="2320" max="2320" width="25.85546875" style="63" customWidth="1"/>
    <col min="2321" max="2321" width="31.5703125" style="63" customWidth="1"/>
    <col min="2322" max="2322" width="13.140625" style="63" bestFit="1" customWidth="1"/>
    <col min="2323" max="2323" width="17.42578125" style="63" customWidth="1"/>
    <col min="2324" max="2324" width="18.42578125" style="63" customWidth="1"/>
    <col min="2325" max="2325" width="11.7109375" style="63" customWidth="1"/>
    <col min="2326" max="2326" width="11.85546875" style="63" customWidth="1"/>
    <col min="2327" max="2327" width="13.42578125" style="63" customWidth="1"/>
    <col min="2328" max="2328" width="13.140625" style="63" bestFit="1" customWidth="1"/>
    <col min="2329" max="2329" width="15" style="63" customWidth="1"/>
    <col min="2330" max="2330" width="15.5703125" style="63" customWidth="1"/>
    <col min="2331" max="2331" width="15.28515625" style="63" customWidth="1"/>
    <col min="2332" max="2332" width="13.42578125" style="63" customWidth="1"/>
    <col min="2333" max="2333" width="15.5703125" style="63" customWidth="1"/>
    <col min="2334" max="2573" width="9.140625" style="63"/>
    <col min="2574" max="2574" width="18.140625" style="63" customWidth="1"/>
    <col min="2575" max="2575" width="0" style="63" hidden="1" customWidth="1"/>
    <col min="2576" max="2576" width="25.85546875" style="63" customWidth="1"/>
    <col min="2577" max="2577" width="31.5703125" style="63" customWidth="1"/>
    <col min="2578" max="2578" width="13.140625" style="63" bestFit="1" customWidth="1"/>
    <col min="2579" max="2579" width="17.42578125" style="63" customWidth="1"/>
    <col min="2580" max="2580" width="18.42578125" style="63" customWidth="1"/>
    <col min="2581" max="2581" width="11.7109375" style="63" customWidth="1"/>
    <col min="2582" max="2582" width="11.85546875" style="63" customWidth="1"/>
    <col min="2583" max="2583" width="13.42578125" style="63" customWidth="1"/>
    <col min="2584" max="2584" width="13.140625" style="63" bestFit="1" customWidth="1"/>
    <col min="2585" max="2585" width="15" style="63" customWidth="1"/>
    <col min="2586" max="2586" width="15.5703125" style="63" customWidth="1"/>
    <col min="2587" max="2587" width="15.28515625" style="63" customWidth="1"/>
    <col min="2588" max="2588" width="13.42578125" style="63" customWidth="1"/>
    <col min="2589" max="2589" width="15.5703125" style="63" customWidth="1"/>
    <col min="2590" max="2829" width="9.140625" style="63"/>
    <col min="2830" max="2830" width="18.140625" style="63" customWidth="1"/>
    <col min="2831" max="2831" width="0" style="63" hidden="1" customWidth="1"/>
    <col min="2832" max="2832" width="25.85546875" style="63" customWidth="1"/>
    <col min="2833" max="2833" width="31.5703125" style="63" customWidth="1"/>
    <col min="2834" max="2834" width="13.140625" style="63" bestFit="1" customWidth="1"/>
    <col min="2835" max="2835" width="17.42578125" style="63" customWidth="1"/>
    <col min="2836" max="2836" width="18.42578125" style="63" customWidth="1"/>
    <col min="2837" max="2837" width="11.7109375" style="63" customWidth="1"/>
    <col min="2838" max="2838" width="11.85546875" style="63" customWidth="1"/>
    <col min="2839" max="2839" width="13.42578125" style="63" customWidth="1"/>
    <col min="2840" max="2840" width="13.140625" style="63" bestFit="1" customWidth="1"/>
    <col min="2841" max="2841" width="15" style="63" customWidth="1"/>
    <col min="2842" max="2842" width="15.5703125" style="63" customWidth="1"/>
    <col min="2843" max="2843" width="15.28515625" style="63" customWidth="1"/>
    <col min="2844" max="2844" width="13.42578125" style="63" customWidth="1"/>
    <col min="2845" max="2845" width="15.5703125" style="63" customWidth="1"/>
    <col min="2846" max="3085" width="9.140625" style="63"/>
    <col min="3086" max="3086" width="18.140625" style="63" customWidth="1"/>
    <col min="3087" max="3087" width="0" style="63" hidden="1" customWidth="1"/>
    <col min="3088" max="3088" width="25.85546875" style="63" customWidth="1"/>
    <col min="3089" max="3089" width="31.5703125" style="63" customWidth="1"/>
    <col min="3090" max="3090" width="13.140625" style="63" bestFit="1" customWidth="1"/>
    <col min="3091" max="3091" width="17.42578125" style="63" customWidth="1"/>
    <col min="3092" max="3092" width="18.42578125" style="63" customWidth="1"/>
    <col min="3093" max="3093" width="11.7109375" style="63" customWidth="1"/>
    <col min="3094" max="3094" width="11.85546875" style="63" customWidth="1"/>
    <col min="3095" max="3095" width="13.42578125" style="63" customWidth="1"/>
    <col min="3096" max="3096" width="13.140625" style="63" bestFit="1" customWidth="1"/>
    <col min="3097" max="3097" width="15" style="63" customWidth="1"/>
    <col min="3098" max="3098" width="15.5703125" style="63" customWidth="1"/>
    <col min="3099" max="3099" width="15.28515625" style="63" customWidth="1"/>
    <col min="3100" max="3100" width="13.42578125" style="63" customWidth="1"/>
    <col min="3101" max="3101" width="15.5703125" style="63" customWidth="1"/>
    <col min="3102" max="3341" width="9.140625" style="63"/>
    <col min="3342" max="3342" width="18.140625" style="63" customWidth="1"/>
    <col min="3343" max="3343" width="0" style="63" hidden="1" customWidth="1"/>
    <col min="3344" max="3344" width="25.85546875" style="63" customWidth="1"/>
    <col min="3345" max="3345" width="31.5703125" style="63" customWidth="1"/>
    <col min="3346" max="3346" width="13.140625" style="63" bestFit="1" customWidth="1"/>
    <col min="3347" max="3347" width="17.42578125" style="63" customWidth="1"/>
    <col min="3348" max="3348" width="18.42578125" style="63" customWidth="1"/>
    <col min="3349" max="3349" width="11.7109375" style="63" customWidth="1"/>
    <col min="3350" max="3350" width="11.85546875" style="63" customWidth="1"/>
    <col min="3351" max="3351" width="13.42578125" style="63" customWidth="1"/>
    <col min="3352" max="3352" width="13.140625" style="63" bestFit="1" customWidth="1"/>
    <col min="3353" max="3353" width="15" style="63" customWidth="1"/>
    <col min="3354" max="3354" width="15.5703125" style="63" customWidth="1"/>
    <col min="3355" max="3355" width="15.28515625" style="63" customWidth="1"/>
    <col min="3356" max="3356" width="13.42578125" style="63" customWidth="1"/>
    <col min="3357" max="3357" width="15.5703125" style="63" customWidth="1"/>
    <col min="3358" max="3597" width="9.140625" style="63"/>
    <col min="3598" max="3598" width="18.140625" style="63" customWidth="1"/>
    <col min="3599" max="3599" width="0" style="63" hidden="1" customWidth="1"/>
    <col min="3600" max="3600" width="25.85546875" style="63" customWidth="1"/>
    <col min="3601" max="3601" width="31.5703125" style="63" customWidth="1"/>
    <col min="3602" max="3602" width="13.140625" style="63" bestFit="1" customWidth="1"/>
    <col min="3603" max="3603" width="17.42578125" style="63" customWidth="1"/>
    <col min="3604" max="3604" width="18.42578125" style="63" customWidth="1"/>
    <col min="3605" max="3605" width="11.7109375" style="63" customWidth="1"/>
    <col min="3606" max="3606" width="11.85546875" style="63" customWidth="1"/>
    <col min="3607" max="3607" width="13.42578125" style="63" customWidth="1"/>
    <col min="3608" max="3608" width="13.140625" style="63" bestFit="1" customWidth="1"/>
    <col min="3609" max="3609" width="15" style="63" customWidth="1"/>
    <col min="3610" max="3610" width="15.5703125" style="63" customWidth="1"/>
    <col min="3611" max="3611" width="15.28515625" style="63" customWidth="1"/>
    <col min="3612" max="3612" width="13.42578125" style="63" customWidth="1"/>
    <col min="3613" max="3613" width="15.5703125" style="63" customWidth="1"/>
    <col min="3614" max="3853" width="9.140625" style="63"/>
    <col min="3854" max="3854" width="18.140625" style="63" customWidth="1"/>
    <col min="3855" max="3855" width="0" style="63" hidden="1" customWidth="1"/>
    <col min="3856" max="3856" width="25.85546875" style="63" customWidth="1"/>
    <col min="3857" max="3857" width="31.5703125" style="63" customWidth="1"/>
    <col min="3858" max="3858" width="13.140625" style="63" bestFit="1" customWidth="1"/>
    <col min="3859" max="3859" width="17.42578125" style="63" customWidth="1"/>
    <col min="3860" max="3860" width="18.42578125" style="63" customWidth="1"/>
    <col min="3861" max="3861" width="11.7109375" style="63" customWidth="1"/>
    <col min="3862" max="3862" width="11.85546875" style="63" customWidth="1"/>
    <col min="3863" max="3863" width="13.42578125" style="63" customWidth="1"/>
    <col min="3864" max="3864" width="13.140625" style="63" bestFit="1" customWidth="1"/>
    <col min="3865" max="3865" width="15" style="63" customWidth="1"/>
    <col min="3866" max="3866" width="15.5703125" style="63" customWidth="1"/>
    <col min="3867" max="3867" width="15.28515625" style="63" customWidth="1"/>
    <col min="3868" max="3868" width="13.42578125" style="63" customWidth="1"/>
    <col min="3869" max="3869" width="15.5703125" style="63" customWidth="1"/>
    <col min="3870" max="4109" width="9.140625" style="63"/>
    <col min="4110" max="4110" width="18.140625" style="63" customWidth="1"/>
    <col min="4111" max="4111" width="0" style="63" hidden="1" customWidth="1"/>
    <col min="4112" max="4112" width="25.85546875" style="63" customWidth="1"/>
    <col min="4113" max="4113" width="31.5703125" style="63" customWidth="1"/>
    <col min="4114" max="4114" width="13.140625" style="63" bestFit="1" customWidth="1"/>
    <col min="4115" max="4115" width="17.42578125" style="63" customWidth="1"/>
    <col min="4116" max="4116" width="18.42578125" style="63" customWidth="1"/>
    <col min="4117" max="4117" width="11.7109375" style="63" customWidth="1"/>
    <col min="4118" max="4118" width="11.85546875" style="63" customWidth="1"/>
    <col min="4119" max="4119" width="13.42578125" style="63" customWidth="1"/>
    <col min="4120" max="4120" width="13.140625" style="63" bestFit="1" customWidth="1"/>
    <col min="4121" max="4121" width="15" style="63" customWidth="1"/>
    <col min="4122" max="4122" width="15.5703125" style="63" customWidth="1"/>
    <col min="4123" max="4123" width="15.28515625" style="63" customWidth="1"/>
    <col min="4124" max="4124" width="13.42578125" style="63" customWidth="1"/>
    <col min="4125" max="4125" width="15.5703125" style="63" customWidth="1"/>
    <col min="4126" max="4365" width="9.140625" style="63"/>
    <col min="4366" max="4366" width="18.140625" style="63" customWidth="1"/>
    <col min="4367" max="4367" width="0" style="63" hidden="1" customWidth="1"/>
    <col min="4368" max="4368" width="25.85546875" style="63" customWidth="1"/>
    <col min="4369" max="4369" width="31.5703125" style="63" customWidth="1"/>
    <col min="4370" max="4370" width="13.140625" style="63" bestFit="1" customWidth="1"/>
    <col min="4371" max="4371" width="17.42578125" style="63" customWidth="1"/>
    <col min="4372" max="4372" width="18.42578125" style="63" customWidth="1"/>
    <col min="4373" max="4373" width="11.7109375" style="63" customWidth="1"/>
    <col min="4374" max="4374" width="11.85546875" style="63" customWidth="1"/>
    <col min="4375" max="4375" width="13.42578125" style="63" customWidth="1"/>
    <col min="4376" max="4376" width="13.140625" style="63" bestFit="1" customWidth="1"/>
    <col min="4377" max="4377" width="15" style="63" customWidth="1"/>
    <col min="4378" max="4378" width="15.5703125" style="63" customWidth="1"/>
    <col min="4379" max="4379" width="15.28515625" style="63" customWidth="1"/>
    <col min="4380" max="4380" width="13.42578125" style="63" customWidth="1"/>
    <col min="4381" max="4381" width="15.5703125" style="63" customWidth="1"/>
    <col min="4382" max="4621" width="9.140625" style="63"/>
    <col min="4622" max="4622" width="18.140625" style="63" customWidth="1"/>
    <col min="4623" max="4623" width="0" style="63" hidden="1" customWidth="1"/>
    <col min="4624" max="4624" width="25.85546875" style="63" customWidth="1"/>
    <col min="4625" max="4625" width="31.5703125" style="63" customWidth="1"/>
    <col min="4626" max="4626" width="13.140625" style="63" bestFit="1" customWidth="1"/>
    <col min="4627" max="4627" width="17.42578125" style="63" customWidth="1"/>
    <col min="4628" max="4628" width="18.42578125" style="63" customWidth="1"/>
    <col min="4629" max="4629" width="11.7109375" style="63" customWidth="1"/>
    <col min="4630" max="4630" width="11.85546875" style="63" customWidth="1"/>
    <col min="4631" max="4631" width="13.42578125" style="63" customWidth="1"/>
    <col min="4632" max="4632" width="13.140625" style="63" bestFit="1" customWidth="1"/>
    <col min="4633" max="4633" width="15" style="63" customWidth="1"/>
    <col min="4634" max="4634" width="15.5703125" style="63" customWidth="1"/>
    <col min="4635" max="4635" width="15.28515625" style="63" customWidth="1"/>
    <col min="4636" max="4636" width="13.42578125" style="63" customWidth="1"/>
    <col min="4637" max="4637" width="15.5703125" style="63" customWidth="1"/>
    <col min="4638" max="4877" width="9.140625" style="63"/>
    <col min="4878" max="4878" width="18.140625" style="63" customWidth="1"/>
    <col min="4879" max="4879" width="0" style="63" hidden="1" customWidth="1"/>
    <col min="4880" max="4880" width="25.85546875" style="63" customWidth="1"/>
    <col min="4881" max="4881" width="31.5703125" style="63" customWidth="1"/>
    <col min="4882" max="4882" width="13.140625" style="63" bestFit="1" customWidth="1"/>
    <col min="4883" max="4883" width="17.42578125" style="63" customWidth="1"/>
    <col min="4884" max="4884" width="18.42578125" style="63" customWidth="1"/>
    <col min="4885" max="4885" width="11.7109375" style="63" customWidth="1"/>
    <col min="4886" max="4886" width="11.85546875" style="63" customWidth="1"/>
    <col min="4887" max="4887" width="13.42578125" style="63" customWidth="1"/>
    <col min="4888" max="4888" width="13.140625" style="63" bestFit="1" customWidth="1"/>
    <col min="4889" max="4889" width="15" style="63" customWidth="1"/>
    <col min="4890" max="4890" width="15.5703125" style="63" customWidth="1"/>
    <col min="4891" max="4891" width="15.28515625" style="63" customWidth="1"/>
    <col min="4892" max="4892" width="13.42578125" style="63" customWidth="1"/>
    <col min="4893" max="4893" width="15.5703125" style="63" customWidth="1"/>
    <col min="4894" max="5133" width="9.140625" style="63"/>
    <col min="5134" max="5134" width="18.140625" style="63" customWidth="1"/>
    <col min="5135" max="5135" width="0" style="63" hidden="1" customWidth="1"/>
    <col min="5136" max="5136" width="25.85546875" style="63" customWidth="1"/>
    <col min="5137" max="5137" width="31.5703125" style="63" customWidth="1"/>
    <col min="5138" max="5138" width="13.140625" style="63" bestFit="1" customWidth="1"/>
    <col min="5139" max="5139" width="17.42578125" style="63" customWidth="1"/>
    <col min="5140" max="5140" width="18.42578125" style="63" customWidth="1"/>
    <col min="5141" max="5141" width="11.7109375" style="63" customWidth="1"/>
    <col min="5142" max="5142" width="11.85546875" style="63" customWidth="1"/>
    <col min="5143" max="5143" width="13.42578125" style="63" customWidth="1"/>
    <col min="5144" max="5144" width="13.140625" style="63" bestFit="1" customWidth="1"/>
    <col min="5145" max="5145" width="15" style="63" customWidth="1"/>
    <col min="5146" max="5146" width="15.5703125" style="63" customWidth="1"/>
    <col min="5147" max="5147" width="15.28515625" style="63" customWidth="1"/>
    <col min="5148" max="5148" width="13.42578125" style="63" customWidth="1"/>
    <col min="5149" max="5149" width="15.5703125" style="63" customWidth="1"/>
    <col min="5150" max="5389" width="9.140625" style="63"/>
    <col min="5390" max="5390" width="18.140625" style="63" customWidth="1"/>
    <col min="5391" max="5391" width="0" style="63" hidden="1" customWidth="1"/>
    <col min="5392" max="5392" width="25.85546875" style="63" customWidth="1"/>
    <col min="5393" max="5393" width="31.5703125" style="63" customWidth="1"/>
    <col min="5394" max="5394" width="13.140625" style="63" bestFit="1" customWidth="1"/>
    <col min="5395" max="5395" width="17.42578125" style="63" customWidth="1"/>
    <col min="5396" max="5396" width="18.42578125" style="63" customWidth="1"/>
    <col min="5397" max="5397" width="11.7109375" style="63" customWidth="1"/>
    <col min="5398" max="5398" width="11.85546875" style="63" customWidth="1"/>
    <col min="5399" max="5399" width="13.42578125" style="63" customWidth="1"/>
    <col min="5400" max="5400" width="13.140625" style="63" bestFit="1" customWidth="1"/>
    <col min="5401" max="5401" width="15" style="63" customWidth="1"/>
    <col min="5402" max="5402" width="15.5703125" style="63" customWidth="1"/>
    <col min="5403" max="5403" width="15.28515625" style="63" customWidth="1"/>
    <col min="5404" max="5404" width="13.42578125" style="63" customWidth="1"/>
    <col min="5405" max="5405" width="15.5703125" style="63" customWidth="1"/>
    <col min="5406" max="5645" width="9.140625" style="63"/>
    <col min="5646" max="5646" width="18.140625" style="63" customWidth="1"/>
    <col min="5647" max="5647" width="0" style="63" hidden="1" customWidth="1"/>
    <col min="5648" max="5648" width="25.85546875" style="63" customWidth="1"/>
    <col min="5649" max="5649" width="31.5703125" style="63" customWidth="1"/>
    <col min="5650" max="5650" width="13.140625" style="63" bestFit="1" customWidth="1"/>
    <col min="5651" max="5651" width="17.42578125" style="63" customWidth="1"/>
    <col min="5652" max="5652" width="18.42578125" style="63" customWidth="1"/>
    <col min="5653" max="5653" width="11.7109375" style="63" customWidth="1"/>
    <col min="5654" max="5654" width="11.85546875" style="63" customWidth="1"/>
    <col min="5655" max="5655" width="13.42578125" style="63" customWidth="1"/>
    <col min="5656" max="5656" width="13.140625" style="63" bestFit="1" customWidth="1"/>
    <col min="5657" max="5657" width="15" style="63" customWidth="1"/>
    <col min="5658" max="5658" width="15.5703125" style="63" customWidth="1"/>
    <col min="5659" max="5659" width="15.28515625" style="63" customWidth="1"/>
    <col min="5660" max="5660" width="13.42578125" style="63" customWidth="1"/>
    <col min="5661" max="5661" width="15.5703125" style="63" customWidth="1"/>
    <col min="5662" max="5901" width="9.140625" style="63"/>
    <col min="5902" max="5902" width="18.140625" style="63" customWidth="1"/>
    <col min="5903" max="5903" width="0" style="63" hidden="1" customWidth="1"/>
    <col min="5904" max="5904" width="25.85546875" style="63" customWidth="1"/>
    <col min="5905" max="5905" width="31.5703125" style="63" customWidth="1"/>
    <col min="5906" max="5906" width="13.140625" style="63" bestFit="1" customWidth="1"/>
    <col min="5907" max="5907" width="17.42578125" style="63" customWidth="1"/>
    <col min="5908" max="5908" width="18.42578125" style="63" customWidth="1"/>
    <col min="5909" max="5909" width="11.7109375" style="63" customWidth="1"/>
    <col min="5910" max="5910" width="11.85546875" style="63" customWidth="1"/>
    <col min="5911" max="5911" width="13.42578125" style="63" customWidth="1"/>
    <col min="5912" max="5912" width="13.140625" style="63" bestFit="1" customWidth="1"/>
    <col min="5913" max="5913" width="15" style="63" customWidth="1"/>
    <col min="5914" max="5914" width="15.5703125" style="63" customWidth="1"/>
    <col min="5915" max="5915" width="15.28515625" style="63" customWidth="1"/>
    <col min="5916" max="5916" width="13.42578125" style="63" customWidth="1"/>
    <col min="5917" max="5917" width="15.5703125" style="63" customWidth="1"/>
    <col min="5918" max="6157" width="9.140625" style="63"/>
    <col min="6158" max="6158" width="18.140625" style="63" customWidth="1"/>
    <col min="6159" max="6159" width="0" style="63" hidden="1" customWidth="1"/>
    <col min="6160" max="6160" width="25.85546875" style="63" customWidth="1"/>
    <col min="6161" max="6161" width="31.5703125" style="63" customWidth="1"/>
    <col min="6162" max="6162" width="13.140625" style="63" bestFit="1" customWidth="1"/>
    <col min="6163" max="6163" width="17.42578125" style="63" customWidth="1"/>
    <col min="6164" max="6164" width="18.42578125" style="63" customWidth="1"/>
    <col min="6165" max="6165" width="11.7109375" style="63" customWidth="1"/>
    <col min="6166" max="6166" width="11.85546875" style="63" customWidth="1"/>
    <col min="6167" max="6167" width="13.42578125" style="63" customWidth="1"/>
    <col min="6168" max="6168" width="13.140625" style="63" bestFit="1" customWidth="1"/>
    <col min="6169" max="6169" width="15" style="63" customWidth="1"/>
    <col min="6170" max="6170" width="15.5703125" style="63" customWidth="1"/>
    <col min="6171" max="6171" width="15.28515625" style="63" customWidth="1"/>
    <col min="6172" max="6172" width="13.42578125" style="63" customWidth="1"/>
    <col min="6173" max="6173" width="15.5703125" style="63" customWidth="1"/>
    <col min="6174" max="6413" width="9.140625" style="63"/>
    <col min="6414" max="6414" width="18.140625" style="63" customWidth="1"/>
    <col min="6415" max="6415" width="0" style="63" hidden="1" customWidth="1"/>
    <col min="6416" max="6416" width="25.85546875" style="63" customWidth="1"/>
    <col min="6417" max="6417" width="31.5703125" style="63" customWidth="1"/>
    <col min="6418" max="6418" width="13.140625" style="63" bestFit="1" customWidth="1"/>
    <col min="6419" max="6419" width="17.42578125" style="63" customWidth="1"/>
    <col min="6420" max="6420" width="18.42578125" style="63" customWidth="1"/>
    <col min="6421" max="6421" width="11.7109375" style="63" customWidth="1"/>
    <col min="6422" max="6422" width="11.85546875" style="63" customWidth="1"/>
    <col min="6423" max="6423" width="13.42578125" style="63" customWidth="1"/>
    <col min="6424" max="6424" width="13.140625" style="63" bestFit="1" customWidth="1"/>
    <col min="6425" max="6425" width="15" style="63" customWidth="1"/>
    <col min="6426" max="6426" width="15.5703125" style="63" customWidth="1"/>
    <col min="6427" max="6427" width="15.28515625" style="63" customWidth="1"/>
    <col min="6428" max="6428" width="13.42578125" style="63" customWidth="1"/>
    <col min="6429" max="6429" width="15.5703125" style="63" customWidth="1"/>
    <col min="6430" max="6669" width="9.140625" style="63"/>
    <col min="6670" max="6670" width="18.140625" style="63" customWidth="1"/>
    <col min="6671" max="6671" width="0" style="63" hidden="1" customWidth="1"/>
    <col min="6672" max="6672" width="25.85546875" style="63" customWidth="1"/>
    <col min="6673" max="6673" width="31.5703125" style="63" customWidth="1"/>
    <col min="6674" max="6674" width="13.140625" style="63" bestFit="1" customWidth="1"/>
    <col min="6675" max="6675" width="17.42578125" style="63" customWidth="1"/>
    <col min="6676" max="6676" width="18.42578125" style="63" customWidth="1"/>
    <col min="6677" max="6677" width="11.7109375" style="63" customWidth="1"/>
    <col min="6678" max="6678" width="11.85546875" style="63" customWidth="1"/>
    <col min="6679" max="6679" width="13.42578125" style="63" customWidth="1"/>
    <col min="6680" max="6680" width="13.140625" style="63" bestFit="1" customWidth="1"/>
    <col min="6681" max="6681" width="15" style="63" customWidth="1"/>
    <col min="6682" max="6682" width="15.5703125" style="63" customWidth="1"/>
    <col min="6683" max="6683" width="15.28515625" style="63" customWidth="1"/>
    <col min="6684" max="6684" width="13.42578125" style="63" customWidth="1"/>
    <col min="6685" max="6685" width="15.5703125" style="63" customWidth="1"/>
    <col min="6686" max="6925" width="9.140625" style="63"/>
    <col min="6926" max="6926" width="18.140625" style="63" customWidth="1"/>
    <col min="6927" max="6927" width="0" style="63" hidden="1" customWidth="1"/>
    <col min="6928" max="6928" width="25.85546875" style="63" customWidth="1"/>
    <col min="6929" max="6929" width="31.5703125" style="63" customWidth="1"/>
    <col min="6930" max="6930" width="13.140625" style="63" bestFit="1" customWidth="1"/>
    <col min="6931" max="6931" width="17.42578125" style="63" customWidth="1"/>
    <col min="6932" max="6932" width="18.42578125" style="63" customWidth="1"/>
    <col min="6933" max="6933" width="11.7109375" style="63" customWidth="1"/>
    <col min="6934" max="6934" width="11.85546875" style="63" customWidth="1"/>
    <col min="6935" max="6935" width="13.42578125" style="63" customWidth="1"/>
    <col min="6936" max="6936" width="13.140625" style="63" bestFit="1" customWidth="1"/>
    <col min="6937" max="6937" width="15" style="63" customWidth="1"/>
    <col min="6938" max="6938" width="15.5703125" style="63" customWidth="1"/>
    <col min="6939" max="6939" width="15.28515625" style="63" customWidth="1"/>
    <col min="6940" max="6940" width="13.42578125" style="63" customWidth="1"/>
    <col min="6941" max="6941" width="15.5703125" style="63" customWidth="1"/>
    <col min="6942" max="7181" width="9.140625" style="63"/>
    <col min="7182" max="7182" width="18.140625" style="63" customWidth="1"/>
    <col min="7183" max="7183" width="0" style="63" hidden="1" customWidth="1"/>
    <col min="7184" max="7184" width="25.85546875" style="63" customWidth="1"/>
    <col min="7185" max="7185" width="31.5703125" style="63" customWidth="1"/>
    <col min="7186" max="7186" width="13.140625" style="63" bestFit="1" customWidth="1"/>
    <col min="7187" max="7187" width="17.42578125" style="63" customWidth="1"/>
    <col min="7188" max="7188" width="18.42578125" style="63" customWidth="1"/>
    <col min="7189" max="7189" width="11.7109375" style="63" customWidth="1"/>
    <col min="7190" max="7190" width="11.85546875" style="63" customWidth="1"/>
    <col min="7191" max="7191" width="13.42578125" style="63" customWidth="1"/>
    <col min="7192" max="7192" width="13.140625" style="63" bestFit="1" customWidth="1"/>
    <col min="7193" max="7193" width="15" style="63" customWidth="1"/>
    <col min="7194" max="7194" width="15.5703125" style="63" customWidth="1"/>
    <col min="7195" max="7195" width="15.28515625" style="63" customWidth="1"/>
    <col min="7196" max="7196" width="13.42578125" style="63" customWidth="1"/>
    <col min="7197" max="7197" width="15.5703125" style="63" customWidth="1"/>
    <col min="7198" max="7437" width="9.140625" style="63"/>
    <col min="7438" max="7438" width="18.140625" style="63" customWidth="1"/>
    <col min="7439" max="7439" width="0" style="63" hidden="1" customWidth="1"/>
    <col min="7440" max="7440" width="25.85546875" style="63" customWidth="1"/>
    <col min="7441" max="7441" width="31.5703125" style="63" customWidth="1"/>
    <col min="7442" max="7442" width="13.140625" style="63" bestFit="1" customWidth="1"/>
    <col min="7443" max="7443" width="17.42578125" style="63" customWidth="1"/>
    <col min="7444" max="7444" width="18.42578125" style="63" customWidth="1"/>
    <col min="7445" max="7445" width="11.7109375" style="63" customWidth="1"/>
    <col min="7446" max="7446" width="11.85546875" style="63" customWidth="1"/>
    <col min="7447" max="7447" width="13.42578125" style="63" customWidth="1"/>
    <col min="7448" max="7448" width="13.140625" style="63" bestFit="1" customWidth="1"/>
    <col min="7449" max="7449" width="15" style="63" customWidth="1"/>
    <col min="7450" max="7450" width="15.5703125" style="63" customWidth="1"/>
    <col min="7451" max="7451" width="15.28515625" style="63" customWidth="1"/>
    <col min="7452" max="7452" width="13.42578125" style="63" customWidth="1"/>
    <col min="7453" max="7453" width="15.5703125" style="63" customWidth="1"/>
    <col min="7454" max="7693" width="9.140625" style="63"/>
    <col min="7694" max="7694" width="18.140625" style="63" customWidth="1"/>
    <col min="7695" max="7695" width="0" style="63" hidden="1" customWidth="1"/>
    <col min="7696" max="7696" width="25.85546875" style="63" customWidth="1"/>
    <col min="7697" max="7697" width="31.5703125" style="63" customWidth="1"/>
    <col min="7698" max="7698" width="13.140625" style="63" bestFit="1" customWidth="1"/>
    <col min="7699" max="7699" width="17.42578125" style="63" customWidth="1"/>
    <col min="7700" max="7700" width="18.42578125" style="63" customWidth="1"/>
    <col min="7701" max="7701" width="11.7109375" style="63" customWidth="1"/>
    <col min="7702" max="7702" width="11.85546875" style="63" customWidth="1"/>
    <col min="7703" max="7703" width="13.42578125" style="63" customWidth="1"/>
    <col min="7704" max="7704" width="13.140625" style="63" bestFit="1" customWidth="1"/>
    <col min="7705" max="7705" width="15" style="63" customWidth="1"/>
    <col min="7706" max="7706" width="15.5703125" style="63" customWidth="1"/>
    <col min="7707" max="7707" width="15.28515625" style="63" customWidth="1"/>
    <col min="7708" max="7708" width="13.42578125" style="63" customWidth="1"/>
    <col min="7709" max="7709" width="15.5703125" style="63" customWidth="1"/>
    <col min="7710" max="7949" width="9.140625" style="63"/>
    <col min="7950" max="7950" width="18.140625" style="63" customWidth="1"/>
    <col min="7951" max="7951" width="0" style="63" hidden="1" customWidth="1"/>
    <col min="7952" max="7952" width="25.85546875" style="63" customWidth="1"/>
    <col min="7953" max="7953" width="31.5703125" style="63" customWidth="1"/>
    <col min="7954" max="7954" width="13.140625" style="63" bestFit="1" customWidth="1"/>
    <col min="7955" max="7955" width="17.42578125" style="63" customWidth="1"/>
    <col min="7956" max="7956" width="18.42578125" style="63" customWidth="1"/>
    <col min="7957" max="7957" width="11.7109375" style="63" customWidth="1"/>
    <col min="7958" max="7958" width="11.85546875" style="63" customWidth="1"/>
    <col min="7959" max="7959" width="13.42578125" style="63" customWidth="1"/>
    <col min="7960" max="7960" width="13.140625" style="63" bestFit="1" customWidth="1"/>
    <col min="7961" max="7961" width="15" style="63" customWidth="1"/>
    <col min="7962" max="7962" width="15.5703125" style="63" customWidth="1"/>
    <col min="7963" max="7963" width="15.28515625" style="63" customWidth="1"/>
    <col min="7964" max="7964" width="13.42578125" style="63" customWidth="1"/>
    <col min="7965" max="7965" width="15.5703125" style="63" customWidth="1"/>
    <col min="7966" max="8205" width="9.140625" style="63"/>
    <col min="8206" max="8206" width="18.140625" style="63" customWidth="1"/>
    <col min="8207" max="8207" width="0" style="63" hidden="1" customWidth="1"/>
    <col min="8208" max="8208" width="25.85546875" style="63" customWidth="1"/>
    <col min="8209" max="8209" width="31.5703125" style="63" customWidth="1"/>
    <col min="8210" max="8210" width="13.140625" style="63" bestFit="1" customWidth="1"/>
    <col min="8211" max="8211" width="17.42578125" style="63" customWidth="1"/>
    <col min="8212" max="8212" width="18.42578125" style="63" customWidth="1"/>
    <col min="8213" max="8213" width="11.7109375" style="63" customWidth="1"/>
    <col min="8214" max="8214" width="11.85546875" style="63" customWidth="1"/>
    <col min="8215" max="8215" width="13.42578125" style="63" customWidth="1"/>
    <col min="8216" max="8216" width="13.140625" style="63" bestFit="1" customWidth="1"/>
    <col min="8217" max="8217" width="15" style="63" customWidth="1"/>
    <col min="8218" max="8218" width="15.5703125" style="63" customWidth="1"/>
    <col min="8219" max="8219" width="15.28515625" style="63" customWidth="1"/>
    <col min="8220" max="8220" width="13.42578125" style="63" customWidth="1"/>
    <col min="8221" max="8221" width="15.5703125" style="63" customWidth="1"/>
    <col min="8222" max="8461" width="9.140625" style="63"/>
    <col min="8462" max="8462" width="18.140625" style="63" customWidth="1"/>
    <col min="8463" max="8463" width="0" style="63" hidden="1" customWidth="1"/>
    <col min="8464" max="8464" width="25.85546875" style="63" customWidth="1"/>
    <col min="8465" max="8465" width="31.5703125" style="63" customWidth="1"/>
    <col min="8466" max="8466" width="13.140625" style="63" bestFit="1" customWidth="1"/>
    <col min="8467" max="8467" width="17.42578125" style="63" customWidth="1"/>
    <col min="8468" max="8468" width="18.42578125" style="63" customWidth="1"/>
    <col min="8469" max="8469" width="11.7109375" style="63" customWidth="1"/>
    <col min="8470" max="8470" width="11.85546875" style="63" customWidth="1"/>
    <col min="8471" max="8471" width="13.42578125" style="63" customWidth="1"/>
    <col min="8472" max="8472" width="13.140625" style="63" bestFit="1" customWidth="1"/>
    <col min="8473" max="8473" width="15" style="63" customWidth="1"/>
    <col min="8474" max="8474" width="15.5703125" style="63" customWidth="1"/>
    <col min="8475" max="8475" width="15.28515625" style="63" customWidth="1"/>
    <col min="8476" max="8476" width="13.42578125" style="63" customWidth="1"/>
    <col min="8477" max="8477" width="15.5703125" style="63" customWidth="1"/>
    <col min="8478" max="8717" width="9.140625" style="63"/>
    <col min="8718" max="8718" width="18.140625" style="63" customWidth="1"/>
    <col min="8719" max="8719" width="0" style="63" hidden="1" customWidth="1"/>
    <col min="8720" max="8720" width="25.85546875" style="63" customWidth="1"/>
    <col min="8721" max="8721" width="31.5703125" style="63" customWidth="1"/>
    <col min="8722" max="8722" width="13.140625" style="63" bestFit="1" customWidth="1"/>
    <col min="8723" max="8723" width="17.42578125" style="63" customWidth="1"/>
    <col min="8724" max="8724" width="18.42578125" style="63" customWidth="1"/>
    <col min="8725" max="8725" width="11.7109375" style="63" customWidth="1"/>
    <col min="8726" max="8726" width="11.85546875" style="63" customWidth="1"/>
    <col min="8727" max="8727" width="13.42578125" style="63" customWidth="1"/>
    <col min="8728" max="8728" width="13.140625" style="63" bestFit="1" customWidth="1"/>
    <col min="8729" max="8729" width="15" style="63" customWidth="1"/>
    <col min="8730" max="8730" width="15.5703125" style="63" customWidth="1"/>
    <col min="8731" max="8731" width="15.28515625" style="63" customWidth="1"/>
    <col min="8732" max="8732" width="13.42578125" style="63" customWidth="1"/>
    <col min="8733" max="8733" width="15.5703125" style="63" customWidth="1"/>
    <col min="8734" max="8973" width="9.140625" style="63"/>
    <col min="8974" max="8974" width="18.140625" style="63" customWidth="1"/>
    <col min="8975" max="8975" width="0" style="63" hidden="1" customWidth="1"/>
    <col min="8976" max="8976" width="25.85546875" style="63" customWidth="1"/>
    <col min="8977" max="8977" width="31.5703125" style="63" customWidth="1"/>
    <col min="8978" max="8978" width="13.140625" style="63" bestFit="1" customWidth="1"/>
    <col min="8979" max="8979" width="17.42578125" style="63" customWidth="1"/>
    <col min="8980" max="8980" width="18.42578125" style="63" customWidth="1"/>
    <col min="8981" max="8981" width="11.7109375" style="63" customWidth="1"/>
    <col min="8982" max="8982" width="11.85546875" style="63" customWidth="1"/>
    <col min="8983" max="8983" width="13.42578125" style="63" customWidth="1"/>
    <col min="8984" max="8984" width="13.140625" style="63" bestFit="1" customWidth="1"/>
    <col min="8985" max="8985" width="15" style="63" customWidth="1"/>
    <col min="8986" max="8986" width="15.5703125" style="63" customWidth="1"/>
    <col min="8987" max="8987" width="15.28515625" style="63" customWidth="1"/>
    <col min="8988" max="8988" width="13.42578125" style="63" customWidth="1"/>
    <col min="8989" max="8989" width="15.5703125" style="63" customWidth="1"/>
    <col min="8990" max="9229" width="9.140625" style="63"/>
    <col min="9230" max="9230" width="18.140625" style="63" customWidth="1"/>
    <col min="9231" max="9231" width="0" style="63" hidden="1" customWidth="1"/>
    <col min="9232" max="9232" width="25.85546875" style="63" customWidth="1"/>
    <col min="9233" max="9233" width="31.5703125" style="63" customWidth="1"/>
    <col min="9234" max="9234" width="13.140625" style="63" bestFit="1" customWidth="1"/>
    <col min="9235" max="9235" width="17.42578125" style="63" customWidth="1"/>
    <col min="9236" max="9236" width="18.42578125" style="63" customWidth="1"/>
    <col min="9237" max="9237" width="11.7109375" style="63" customWidth="1"/>
    <col min="9238" max="9238" width="11.85546875" style="63" customWidth="1"/>
    <col min="9239" max="9239" width="13.42578125" style="63" customWidth="1"/>
    <col min="9240" max="9240" width="13.140625" style="63" bestFit="1" customWidth="1"/>
    <col min="9241" max="9241" width="15" style="63" customWidth="1"/>
    <col min="9242" max="9242" width="15.5703125" style="63" customWidth="1"/>
    <col min="9243" max="9243" width="15.28515625" style="63" customWidth="1"/>
    <col min="9244" max="9244" width="13.42578125" style="63" customWidth="1"/>
    <col min="9245" max="9245" width="15.5703125" style="63" customWidth="1"/>
    <col min="9246" max="9485" width="9.140625" style="63"/>
    <col min="9486" max="9486" width="18.140625" style="63" customWidth="1"/>
    <col min="9487" max="9487" width="0" style="63" hidden="1" customWidth="1"/>
    <col min="9488" max="9488" width="25.85546875" style="63" customWidth="1"/>
    <col min="9489" max="9489" width="31.5703125" style="63" customWidth="1"/>
    <col min="9490" max="9490" width="13.140625" style="63" bestFit="1" customWidth="1"/>
    <col min="9491" max="9491" width="17.42578125" style="63" customWidth="1"/>
    <col min="9492" max="9492" width="18.42578125" style="63" customWidth="1"/>
    <col min="9493" max="9493" width="11.7109375" style="63" customWidth="1"/>
    <col min="9494" max="9494" width="11.85546875" style="63" customWidth="1"/>
    <col min="9495" max="9495" width="13.42578125" style="63" customWidth="1"/>
    <col min="9496" max="9496" width="13.140625" style="63" bestFit="1" customWidth="1"/>
    <col min="9497" max="9497" width="15" style="63" customWidth="1"/>
    <col min="9498" max="9498" width="15.5703125" style="63" customWidth="1"/>
    <col min="9499" max="9499" width="15.28515625" style="63" customWidth="1"/>
    <col min="9500" max="9500" width="13.42578125" style="63" customWidth="1"/>
    <col min="9501" max="9501" width="15.5703125" style="63" customWidth="1"/>
    <col min="9502" max="9741" width="9.140625" style="63"/>
    <col min="9742" max="9742" width="18.140625" style="63" customWidth="1"/>
    <col min="9743" max="9743" width="0" style="63" hidden="1" customWidth="1"/>
    <col min="9744" max="9744" width="25.85546875" style="63" customWidth="1"/>
    <col min="9745" max="9745" width="31.5703125" style="63" customWidth="1"/>
    <col min="9746" max="9746" width="13.140625" style="63" bestFit="1" customWidth="1"/>
    <col min="9747" max="9747" width="17.42578125" style="63" customWidth="1"/>
    <col min="9748" max="9748" width="18.42578125" style="63" customWidth="1"/>
    <col min="9749" max="9749" width="11.7109375" style="63" customWidth="1"/>
    <col min="9750" max="9750" width="11.85546875" style="63" customWidth="1"/>
    <col min="9751" max="9751" width="13.42578125" style="63" customWidth="1"/>
    <col min="9752" max="9752" width="13.140625" style="63" bestFit="1" customWidth="1"/>
    <col min="9753" max="9753" width="15" style="63" customWidth="1"/>
    <col min="9754" max="9754" width="15.5703125" style="63" customWidth="1"/>
    <col min="9755" max="9755" width="15.28515625" style="63" customWidth="1"/>
    <col min="9756" max="9756" width="13.42578125" style="63" customWidth="1"/>
    <col min="9757" max="9757" width="15.5703125" style="63" customWidth="1"/>
    <col min="9758" max="9997" width="9.140625" style="63"/>
    <col min="9998" max="9998" width="18.140625" style="63" customWidth="1"/>
    <col min="9999" max="9999" width="0" style="63" hidden="1" customWidth="1"/>
    <col min="10000" max="10000" width="25.85546875" style="63" customWidth="1"/>
    <col min="10001" max="10001" width="31.5703125" style="63" customWidth="1"/>
    <col min="10002" max="10002" width="13.140625" style="63" bestFit="1" customWidth="1"/>
    <col min="10003" max="10003" width="17.42578125" style="63" customWidth="1"/>
    <col min="10004" max="10004" width="18.42578125" style="63" customWidth="1"/>
    <col min="10005" max="10005" width="11.7109375" style="63" customWidth="1"/>
    <col min="10006" max="10006" width="11.85546875" style="63" customWidth="1"/>
    <col min="10007" max="10007" width="13.42578125" style="63" customWidth="1"/>
    <col min="10008" max="10008" width="13.140625" style="63" bestFit="1" customWidth="1"/>
    <col min="10009" max="10009" width="15" style="63" customWidth="1"/>
    <col min="10010" max="10010" width="15.5703125" style="63" customWidth="1"/>
    <col min="10011" max="10011" width="15.28515625" style="63" customWidth="1"/>
    <col min="10012" max="10012" width="13.42578125" style="63" customWidth="1"/>
    <col min="10013" max="10013" width="15.5703125" style="63" customWidth="1"/>
    <col min="10014" max="10253" width="9.140625" style="63"/>
    <col min="10254" max="10254" width="18.140625" style="63" customWidth="1"/>
    <col min="10255" max="10255" width="0" style="63" hidden="1" customWidth="1"/>
    <col min="10256" max="10256" width="25.85546875" style="63" customWidth="1"/>
    <col min="10257" max="10257" width="31.5703125" style="63" customWidth="1"/>
    <col min="10258" max="10258" width="13.140625" style="63" bestFit="1" customWidth="1"/>
    <col min="10259" max="10259" width="17.42578125" style="63" customWidth="1"/>
    <col min="10260" max="10260" width="18.42578125" style="63" customWidth="1"/>
    <col min="10261" max="10261" width="11.7109375" style="63" customWidth="1"/>
    <col min="10262" max="10262" width="11.85546875" style="63" customWidth="1"/>
    <col min="10263" max="10263" width="13.42578125" style="63" customWidth="1"/>
    <col min="10264" max="10264" width="13.140625" style="63" bestFit="1" customWidth="1"/>
    <col min="10265" max="10265" width="15" style="63" customWidth="1"/>
    <col min="10266" max="10266" width="15.5703125" style="63" customWidth="1"/>
    <col min="10267" max="10267" width="15.28515625" style="63" customWidth="1"/>
    <col min="10268" max="10268" width="13.42578125" style="63" customWidth="1"/>
    <col min="10269" max="10269" width="15.5703125" style="63" customWidth="1"/>
    <col min="10270" max="10509" width="9.140625" style="63"/>
    <col min="10510" max="10510" width="18.140625" style="63" customWidth="1"/>
    <col min="10511" max="10511" width="0" style="63" hidden="1" customWidth="1"/>
    <col min="10512" max="10512" width="25.85546875" style="63" customWidth="1"/>
    <col min="10513" max="10513" width="31.5703125" style="63" customWidth="1"/>
    <col min="10514" max="10514" width="13.140625" style="63" bestFit="1" customWidth="1"/>
    <col min="10515" max="10515" width="17.42578125" style="63" customWidth="1"/>
    <col min="10516" max="10516" width="18.42578125" style="63" customWidth="1"/>
    <col min="10517" max="10517" width="11.7109375" style="63" customWidth="1"/>
    <col min="10518" max="10518" width="11.85546875" style="63" customWidth="1"/>
    <col min="10519" max="10519" width="13.42578125" style="63" customWidth="1"/>
    <col min="10520" max="10520" width="13.140625" style="63" bestFit="1" customWidth="1"/>
    <col min="10521" max="10521" width="15" style="63" customWidth="1"/>
    <col min="10522" max="10522" width="15.5703125" style="63" customWidth="1"/>
    <col min="10523" max="10523" width="15.28515625" style="63" customWidth="1"/>
    <col min="10524" max="10524" width="13.42578125" style="63" customWidth="1"/>
    <col min="10525" max="10525" width="15.5703125" style="63" customWidth="1"/>
    <col min="10526" max="10765" width="9.140625" style="63"/>
    <col min="10766" max="10766" width="18.140625" style="63" customWidth="1"/>
    <col min="10767" max="10767" width="0" style="63" hidden="1" customWidth="1"/>
    <col min="10768" max="10768" width="25.85546875" style="63" customWidth="1"/>
    <col min="10769" max="10769" width="31.5703125" style="63" customWidth="1"/>
    <col min="10770" max="10770" width="13.140625" style="63" bestFit="1" customWidth="1"/>
    <col min="10771" max="10771" width="17.42578125" style="63" customWidth="1"/>
    <col min="10772" max="10772" width="18.42578125" style="63" customWidth="1"/>
    <col min="10773" max="10773" width="11.7109375" style="63" customWidth="1"/>
    <col min="10774" max="10774" width="11.85546875" style="63" customWidth="1"/>
    <col min="10775" max="10775" width="13.42578125" style="63" customWidth="1"/>
    <col min="10776" max="10776" width="13.140625" style="63" bestFit="1" customWidth="1"/>
    <col min="10777" max="10777" width="15" style="63" customWidth="1"/>
    <col min="10778" max="10778" width="15.5703125" style="63" customWidth="1"/>
    <col min="10779" max="10779" width="15.28515625" style="63" customWidth="1"/>
    <col min="10780" max="10780" width="13.42578125" style="63" customWidth="1"/>
    <col min="10781" max="10781" width="15.5703125" style="63" customWidth="1"/>
    <col min="10782" max="11021" width="9.140625" style="63"/>
    <col min="11022" max="11022" width="18.140625" style="63" customWidth="1"/>
    <col min="11023" max="11023" width="0" style="63" hidden="1" customWidth="1"/>
    <col min="11024" max="11024" width="25.85546875" style="63" customWidth="1"/>
    <col min="11025" max="11025" width="31.5703125" style="63" customWidth="1"/>
    <col min="11026" max="11026" width="13.140625" style="63" bestFit="1" customWidth="1"/>
    <col min="11027" max="11027" width="17.42578125" style="63" customWidth="1"/>
    <col min="11028" max="11028" width="18.42578125" style="63" customWidth="1"/>
    <col min="11029" max="11029" width="11.7109375" style="63" customWidth="1"/>
    <col min="11030" max="11030" width="11.85546875" style="63" customWidth="1"/>
    <col min="11031" max="11031" width="13.42578125" style="63" customWidth="1"/>
    <col min="11032" max="11032" width="13.140625" style="63" bestFit="1" customWidth="1"/>
    <col min="11033" max="11033" width="15" style="63" customWidth="1"/>
    <col min="11034" max="11034" width="15.5703125" style="63" customWidth="1"/>
    <col min="11035" max="11035" width="15.28515625" style="63" customWidth="1"/>
    <col min="11036" max="11036" width="13.42578125" style="63" customWidth="1"/>
    <col min="11037" max="11037" width="15.5703125" style="63" customWidth="1"/>
    <col min="11038" max="11277" width="9.140625" style="63"/>
    <col min="11278" max="11278" width="18.140625" style="63" customWidth="1"/>
    <col min="11279" max="11279" width="0" style="63" hidden="1" customWidth="1"/>
    <col min="11280" max="11280" width="25.85546875" style="63" customWidth="1"/>
    <col min="11281" max="11281" width="31.5703125" style="63" customWidth="1"/>
    <col min="11282" max="11282" width="13.140625" style="63" bestFit="1" customWidth="1"/>
    <col min="11283" max="11283" width="17.42578125" style="63" customWidth="1"/>
    <col min="11284" max="11284" width="18.42578125" style="63" customWidth="1"/>
    <col min="11285" max="11285" width="11.7109375" style="63" customWidth="1"/>
    <col min="11286" max="11286" width="11.85546875" style="63" customWidth="1"/>
    <col min="11287" max="11287" width="13.42578125" style="63" customWidth="1"/>
    <col min="11288" max="11288" width="13.140625" style="63" bestFit="1" customWidth="1"/>
    <col min="11289" max="11289" width="15" style="63" customWidth="1"/>
    <col min="11290" max="11290" width="15.5703125" style="63" customWidth="1"/>
    <col min="11291" max="11291" width="15.28515625" style="63" customWidth="1"/>
    <col min="11292" max="11292" width="13.42578125" style="63" customWidth="1"/>
    <col min="11293" max="11293" width="15.5703125" style="63" customWidth="1"/>
    <col min="11294" max="11533" width="9.140625" style="63"/>
    <col min="11534" max="11534" width="18.140625" style="63" customWidth="1"/>
    <col min="11535" max="11535" width="0" style="63" hidden="1" customWidth="1"/>
    <col min="11536" max="11536" width="25.85546875" style="63" customWidth="1"/>
    <col min="11537" max="11537" width="31.5703125" style="63" customWidth="1"/>
    <col min="11538" max="11538" width="13.140625" style="63" bestFit="1" customWidth="1"/>
    <col min="11539" max="11539" width="17.42578125" style="63" customWidth="1"/>
    <col min="11540" max="11540" width="18.42578125" style="63" customWidth="1"/>
    <col min="11541" max="11541" width="11.7109375" style="63" customWidth="1"/>
    <col min="11542" max="11542" width="11.85546875" style="63" customWidth="1"/>
    <col min="11543" max="11543" width="13.42578125" style="63" customWidth="1"/>
    <col min="11544" max="11544" width="13.140625" style="63" bestFit="1" customWidth="1"/>
    <col min="11545" max="11545" width="15" style="63" customWidth="1"/>
    <col min="11546" max="11546" width="15.5703125" style="63" customWidth="1"/>
    <col min="11547" max="11547" width="15.28515625" style="63" customWidth="1"/>
    <col min="11548" max="11548" width="13.42578125" style="63" customWidth="1"/>
    <col min="11549" max="11549" width="15.5703125" style="63" customWidth="1"/>
    <col min="11550" max="11789" width="9.140625" style="63"/>
    <col min="11790" max="11790" width="18.140625" style="63" customWidth="1"/>
    <col min="11791" max="11791" width="0" style="63" hidden="1" customWidth="1"/>
    <col min="11792" max="11792" width="25.85546875" style="63" customWidth="1"/>
    <col min="11793" max="11793" width="31.5703125" style="63" customWidth="1"/>
    <col min="11794" max="11794" width="13.140625" style="63" bestFit="1" customWidth="1"/>
    <col min="11795" max="11795" width="17.42578125" style="63" customWidth="1"/>
    <col min="11796" max="11796" width="18.42578125" style="63" customWidth="1"/>
    <col min="11797" max="11797" width="11.7109375" style="63" customWidth="1"/>
    <col min="11798" max="11798" width="11.85546875" style="63" customWidth="1"/>
    <col min="11799" max="11799" width="13.42578125" style="63" customWidth="1"/>
    <col min="11800" max="11800" width="13.140625" style="63" bestFit="1" customWidth="1"/>
    <col min="11801" max="11801" width="15" style="63" customWidth="1"/>
    <col min="11802" max="11802" width="15.5703125" style="63" customWidth="1"/>
    <col min="11803" max="11803" width="15.28515625" style="63" customWidth="1"/>
    <col min="11804" max="11804" width="13.42578125" style="63" customWidth="1"/>
    <col min="11805" max="11805" width="15.5703125" style="63" customWidth="1"/>
    <col min="11806" max="12045" width="9.140625" style="63"/>
    <col min="12046" max="12046" width="18.140625" style="63" customWidth="1"/>
    <col min="12047" max="12047" width="0" style="63" hidden="1" customWidth="1"/>
    <col min="12048" max="12048" width="25.85546875" style="63" customWidth="1"/>
    <col min="12049" max="12049" width="31.5703125" style="63" customWidth="1"/>
    <col min="12050" max="12050" width="13.140625" style="63" bestFit="1" customWidth="1"/>
    <col min="12051" max="12051" width="17.42578125" style="63" customWidth="1"/>
    <col min="12052" max="12052" width="18.42578125" style="63" customWidth="1"/>
    <col min="12053" max="12053" width="11.7109375" style="63" customWidth="1"/>
    <col min="12054" max="12054" width="11.85546875" style="63" customWidth="1"/>
    <col min="12055" max="12055" width="13.42578125" style="63" customWidth="1"/>
    <col min="12056" max="12056" width="13.140625" style="63" bestFit="1" customWidth="1"/>
    <col min="12057" max="12057" width="15" style="63" customWidth="1"/>
    <col min="12058" max="12058" width="15.5703125" style="63" customWidth="1"/>
    <col min="12059" max="12059" width="15.28515625" style="63" customWidth="1"/>
    <col min="12060" max="12060" width="13.42578125" style="63" customWidth="1"/>
    <col min="12061" max="12061" width="15.5703125" style="63" customWidth="1"/>
    <col min="12062" max="12301" width="9.140625" style="63"/>
    <col min="12302" max="12302" width="18.140625" style="63" customWidth="1"/>
    <col min="12303" max="12303" width="0" style="63" hidden="1" customWidth="1"/>
    <col min="12304" max="12304" width="25.85546875" style="63" customWidth="1"/>
    <col min="12305" max="12305" width="31.5703125" style="63" customWidth="1"/>
    <col min="12306" max="12306" width="13.140625" style="63" bestFit="1" customWidth="1"/>
    <col min="12307" max="12307" width="17.42578125" style="63" customWidth="1"/>
    <col min="12308" max="12308" width="18.42578125" style="63" customWidth="1"/>
    <col min="12309" max="12309" width="11.7109375" style="63" customWidth="1"/>
    <col min="12310" max="12310" width="11.85546875" style="63" customWidth="1"/>
    <col min="12311" max="12311" width="13.42578125" style="63" customWidth="1"/>
    <col min="12312" max="12312" width="13.140625" style="63" bestFit="1" customWidth="1"/>
    <col min="12313" max="12313" width="15" style="63" customWidth="1"/>
    <col min="12314" max="12314" width="15.5703125" style="63" customWidth="1"/>
    <col min="12315" max="12315" width="15.28515625" style="63" customWidth="1"/>
    <col min="12316" max="12316" width="13.42578125" style="63" customWidth="1"/>
    <col min="12317" max="12317" width="15.5703125" style="63" customWidth="1"/>
    <col min="12318" max="12557" width="9.140625" style="63"/>
    <col min="12558" max="12558" width="18.140625" style="63" customWidth="1"/>
    <col min="12559" max="12559" width="0" style="63" hidden="1" customWidth="1"/>
    <col min="12560" max="12560" width="25.85546875" style="63" customWidth="1"/>
    <col min="12561" max="12561" width="31.5703125" style="63" customWidth="1"/>
    <col min="12562" max="12562" width="13.140625" style="63" bestFit="1" customWidth="1"/>
    <col min="12563" max="12563" width="17.42578125" style="63" customWidth="1"/>
    <col min="12564" max="12564" width="18.42578125" style="63" customWidth="1"/>
    <col min="12565" max="12565" width="11.7109375" style="63" customWidth="1"/>
    <col min="12566" max="12566" width="11.85546875" style="63" customWidth="1"/>
    <col min="12567" max="12567" width="13.42578125" style="63" customWidth="1"/>
    <col min="12568" max="12568" width="13.140625" style="63" bestFit="1" customWidth="1"/>
    <col min="12569" max="12569" width="15" style="63" customWidth="1"/>
    <col min="12570" max="12570" width="15.5703125" style="63" customWidth="1"/>
    <col min="12571" max="12571" width="15.28515625" style="63" customWidth="1"/>
    <col min="12572" max="12572" width="13.42578125" style="63" customWidth="1"/>
    <col min="12573" max="12573" width="15.5703125" style="63" customWidth="1"/>
    <col min="12574" max="12813" width="9.140625" style="63"/>
    <col min="12814" max="12814" width="18.140625" style="63" customWidth="1"/>
    <col min="12815" max="12815" width="0" style="63" hidden="1" customWidth="1"/>
    <col min="12816" max="12816" width="25.85546875" style="63" customWidth="1"/>
    <col min="12817" max="12817" width="31.5703125" style="63" customWidth="1"/>
    <col min="12818" max="12818" width="13.140625" style="63" bestFit="1" customWidth="1"/>
    <col min="12819" max="12819" width="17.42578125" style="63" customWidth="1"/>
    <col min="12820" max="12820" width="18.42578125" style="63" customWidth="1"/>
    <col min="12821" max="12821" width="11.7109375" style="63" customWidth="1"/>
    <col min="12822" max="12822" width="11.85546875" style="63" customWidth="1"/>
    <col min="12823" max="12823" width="13.42578125" style="63" customWidth="1"/>
    <col min="12824" max="12824" width="13.140625" style="63" bestFit="1" customWidth="1"/>
    <col min="12825" max="12825" width="15" style="63" customWidth="1"/>
    <col min="12826" max="12826" width="15.5703125" style="63" customWidth="1"/>
    <col min="12827" max="12827" width="15.28515625" style="63" customWidth="1"/>
    <col min="12828" max="12828" width="13.42578125" style="63" customWidth="1"/>
    <col min="12829" max="12829" width="15.5703125" style="63" customWidth="1"/>
    <col min="12830" max="13069" width="9.140625" style="63"/>
    <col min="13070" max="13070" width="18.140625" style="63" customWidth="1"/>
    <col min="13071" max="13071" width="0" style="63" hidden="1" customWidth="1"/>
    <col min="13072" max="13072" width="25.85546875" style="63" customWidth="1"/>
    <col min="13073" max="13073" width="31.5703125" style="63" customWidth="1"/>
    <col min="13074" max="13074" width="13.140625" style="63" bestFit="1" customWidth="1"/>
    <col min="13075" max="13075" width="17.42578125" style="63" customWidth="1"/>
    <col min="13076" max="13076" width="18.42578125" style="63" customWidth="1"/>
    <col min="13077" max="13077" width="11.7109375" style="63" customWidth="1"/>
    <col min="13078" max="13078" width="11.85546875" style="63" customWidth="1"/>
    <col min="13079" max="13079" width="13.42578125" style="63" customWidth="1"/>
    <col min="13080" max="13080" width="13.140625" style="63" bestFit="1" customWidth="1"/>
    <col min="13081" max="13081" width="15" style="63" customWidth="1"/>
    <col min="13082" max="13082" width="15.5703125" style="63" customWidth="1"/>
    <col min="13083" max="13083" width="15.28515625" style="63" customWidth="1"/>
    <col min="13084" max="13084" width="13.42578125" style="63" customWidth="1"/>
    <col min="13085" max="13085" width="15.5703125" style="63" customWidth="1"/>
    <col min="13086" max="13325" width="9.140625" style="63"/>
    <col min="13326" max="13326" width="18.140625" style="63" customWidth="1"/>
    <col min="13327" max="13327" width="0" style="63" hidden="1" customWidth="1"/>
    <col min="13328" max="13328" width="25.85546875" style="63" customWidth="1"/>
    <col min="13329" max="13329" width="31.5703125" style="63" customWidth="1"/>
    <col min="13330" max="13330" width="13.140625" style="63" bestFit="1" customWidth="1"/>
    <col min="13331" max="13331" width="17.42578125" style="63" customWidth="1"/>
    <col min="13332" max="13332" width="18.42578125" style="63" customWidth="1"/>
    <col min="13333" max="13333" width="11.7109375" style="63" customWidth="1"/>
    <col min="13334" max="13334" width="11.85546875" style="63" customWidth="1"/>
    <col min="13335" max="13335" width="13.42578125" style="63" customWidth="1"/>
    <col min="13336" max="13336" width="13.140625" style="63" bestFit="1" customWidth="1"/>
    <col min="13337" max="13337" width="15" style="63" customWidth="1"/>
    <col min="13338" max="13338" width="15.5703125" style="63" customWidth="1"/>
    <col min="13339" max="13339" width="15.28515625" style="63" customWidth="1"/>
    <col min="13340" max="13340" width="13.42578125" style="63" customWidth="1"/>
    <col min="13341" max="13341" width="15.5703125" style="63" customWidth="1"/>
    <col min="13342" max="13581" width="9.140625" style="63"/>
    <col min="13582" max="13582" width="18.140625" style="63" customWidth="1"/>
    <col min="13583" max="13583" width="0" style="63" hidden="1" customWidth="1"/>
    <col min="13584" max="13584" width="25.85546875" style="63" customWidth="1"/>
    <col min="13585" max="13585" width="31.5703125" style="63" customWidth="1"/>
    <col min="13586" max="13586" width="13.140625" style="63" bestFit="1" customWidth="1"/>
    <col min="13587" max="13587" width="17.42578125" style="63" customWidth="1"/>
    <col min="13588" max="13588" width="18.42578125" style="63" customWidth="1"/>
    <col min="13589" max="13589" width="11.7109375" style="63" customWidth="1"/>
    <col min="13590" max="13590" width="11.85546875" style="63" customWidth="1"/>
    <col min="13591" max="13591" width="13.42578125" style="63" customWidth="1"/>
    <col min="13592" max="13592" width="13.140625" style="63" bestFit="1" customWidth="1"/>
    <col min="13593" max="13593" width="15" style="63" customWidth="1"/>
    <col min="13594" max="13594" width="15.5703125" style="63" customWidth="1"/>
    <col min="13595" max="13595" width="15.28515625" style="63" customWidth="1"/>
    <col min="13596" max="13596" width="13.42578125" style="63" customWidth="1"/>
    <col min="13597" max="13597" width="15.5703125" style="63" customWidth="1"/>
    <col min="13598" max="13837" width="9.140625" style="63"/>
    <col min="13838" max="13838" width="18.140625" style="63" customWidth="1"/>
    <col min="13839" max="13839" width="0" style="63" hidden="1" customWidth="1"/>
    <col min="13840" max="13840" width="25.85546875" style="63" customWidth="1"/>
    <col min="13841" max="13841" width="31.5703125" style="63" customWidth="1"/>
    <col min="13842" max="13842" width="13.140625" style="63" bestFit="1" customWidth="1"/>
    <col min="13843" max="13843" width="17.42578125" style="63" customWidth="1"/>
    <col min="13844" max="13844" width="18.42578125" style="63" customWidth="1"/>
    <col min="13845" max="13845" width="11.7109375" style="63" customWidth="1"/>
    <col min="13846" max="13846" width="11.85546875" style="63" customWidth="1"/>
    <col min="13847" max="13847" width="13.42578125" style="63" customWidth="1"/>
    <col min="13848" max="13848" width="13.140625" style="63" bestFit="1" customWidth="1"/>
    <col min="13849" max="13849" width="15" style="63" customWidth="1"/>
    <col min="13850" max="13850" width="15.5703125" style="63" customWidth="1"/>
    <col min="13851" max="13851" width="15.28515625" style="63" customWidth="1"/>
    <col min="13852" max="13852" width="13.42578125" style="63" customWidth="1"/>
    <col min="13853" max="13853" width="15.5703125" style="63" customWidth="1"/>
    <col min="13854" max="14093" width="9.140625" style="63"/>
    <col min="14094" max="14094" width="18.140625" style="63" customWidth="1"/>
    <col min="14095" max="14095" width="0" style="63" hidden="1" customWidth="1"/>
    <col min="14096" max="14096" width="25.85546875" style="63" customWidth="1"/>
    <col min="14097" max="14097" width="31.5703125" style="63" customWidth="1"/>
    <col min="14098" max="14098" width="13.140625" style="63" bestFit="1" customWidth="1"/>
    <col min="14099" max="14099" width="17.42578125" style="63" customWidth="1"/>
    <col min="14100" max="14100" width="18.42578125" style="63" customWidth="1"/>
    <col min="14101" max="14101" width="11.7109375" style="63" customWidth="1"/>
    <col min="14102" max="14102" width="11.85546875" style="63" customWidth="1"/>
    <col min="14103" max="14103" width="13.42578125" style="63" customWidth="1"/>
    <col min="14104" max="14104" width="13.140625" style="63" bestFit="1" customWidth="1"/>
    <col min="14105" max="14105" width="15" style="63" customWidth="1"/>
    <col min="14106" max="14106" width="15.5703125" style="63" customWidth="1"/>
    <col min="14107" max="14107" width="15.28515625" style="63" customWidth="1"/>
    <col min="14108" max="14108" width="13.42578125" style="63" customWidth="1"/>
    <col min="14109" max="14109" width="15.5703125" style="63" customWidth="1"/>
    <col min="14110" max="14349" width="9.140625" style="63"/>
    <col min="14350" max="14350" width="18.140625" style="63" customWidth="1"/>
    <col min="14351" max="14351" width="0" style="63" hidden="1" customWidth="1"/>
    <col min="14352" max="14352" width="25.85546875" style="63" customWidth="1"/>
    <col min="14353" max="14353" width="31.5703125" style="63" customWidth="1"/>
    <col min="14354" max="14354" width="13.140625" style="63" bestFit="1" customWidth="1"/>
    <col min="14355" max="14355" width="17.42578125" style="63" customWidth="1"/>
    <col min="14356" max="14356" width="18.42578125" style="63" customWidth="1"/>
    <col min="14357" max="14357" width="11.7109375" style="63" customWidth="1"/>
    <col min="14358" max="14358" width="11.85546875" style="63" customWidth="1"/>
    <col min="14359" max="14359" width="13.42578125" style="63" customWidth="1"/>
    <col min="14360" max="14360" width="13.140625" style="63" bestFit="1" customWidth="1"/>
    <col min="14361" max="14361" width="15" style="63" customWidth="1"/>
    <col min="14362" max="14362" width="15.5703125" style="63" customWidth="1"/>
    <col min="14363" max="14363" width="15.28515625" style="63" customWidth="1"/>
    <col min="14364" max="14364" width="13.42578125" style="63" customWidth="1"/>
    <col min="14365" max="14365" width="15.5703125" style="63" customWidth="1"/>
    <col min="14366" max="14605" width="9.140625" style="63"/>
    <col min="14606" max="14606" width="18.140625" style="63" customWidth="1"/>
    <col min="14607" max="14607" width="0" style="63" hidden="1" customWidth="1"/>
    <col min="14608" max="14608" width="25.85546875" style="63" customWidth="1"/>
    <col min="14609" max="14609" width="31.5703125" style="63" customWidth="1"/>
    <col min="14610" max="14610" width="13.140625" style="63" bestFit="1" customWidth="1"/>
    <col min="14611" max="14611" width="17.42578125" style="63" customWidth="1"/>
    <col min="14612" max="14612" width="18.42578125" style="63" customWidth="1"/>
    <col min="14613" max="14613" width="11.7109375" style="63" customWidth="1"/>
    <col min="14614" max="14614" width="11.85546875" style="63" customWidth="1"/>
    <col min="14615" max="14615" width="13.42578125" style="63" customWidth="1"/>
    <col min="14616" max="14616" width="13.140625" style="63" bestFit="1" customWidth="1"/>
    <col min="14617" max="14617" width="15" style="63" customWidth="1"/>
    <col min="14618" max="14618" width="15.5703125" style="63" customWidth="1"/>
    <col min="14619" max="14619" width="15.28515625" style="63" customWidth="1"/>
    <col min="14620" max="14620" width="13.42578125" style="63" customWidth="1"/>
    <col min="14621" max="14621" width="15.5703125" style="63" customWidth="1"/>
    <col min="14622" max="14861" width="9.140625" style="63"/>
    <col min="14862" max="14862" width="18.140625" style="63" customWidth="1"/>
    <col min="14863" max="14863" width="0" style="63" hidden="1" customWidth="1"/>
    <col min="14864" max="14864" width="25.85546875" style="63" customWidth="1"/>
    <col min="14865" max="14865" width="31.5703125" style="63" customWidth="1"/>
    <col min="14866" max="14866" width="13.140625" style="63" bestFit="1" customWidth="1"/>
    <col min="14867" max="14867" width="17.42578125" style="63" customWidth="1"/>
    <col min="14868" max="14868" width="18.42578125" style="63" customWidth="1"/>
    <col min="14869" max="14869" width="11.7109375" style="63" customWidth="1"/>
    <col min="14870" max="14870" width="11.85546875" style="63" customWidth="1"/>
    <col min="14871" max="14871" width="13.42578125" style="63" customWidth="1"/>
    <col min="14872" max="14872" width="13.140625" style="63" bestFit="1" customWidth="1"/>
    <col min="14873" max="14873" width="15" style="63" customWidth="1"/>
    <col min="14874" max="14874" width="15.5703125" style="63" customWidth="1"/>
    <col min="14875" max="14875" width="15.28515625" style="63" customWidth="1"/>
    <col min="14876" max="14876" width="13.42578125" style="63" customWidth="1"/>
    <col min="14877" max="14877" width="15.5703125" style="63" customWidth="1"/>
    <col min="14878" max="15117" width="9.140625" style="63"/>
    <col min="15118" max="15118" width="18.140625" style="63" customWidth="1"/>
    <col min="15119" max="15119" width="0" style="63" hidden="1" customWidth="1"/>
    <col min="15120" max="15120" width="25.85546875" style="63" customWidth="1"/>
    <col min="15121" max="15121" width="31.5703125" style="63" customWidth="1"/>
    <col min="15122" max="15122" width="13.140625" style="63" bestFit="1" customWidth="1"/>
    <col min="15123" max="15123" width="17.42578125" style="63" customWidth="1"/>
    <col min="15124" max="15124" width="18.42578125" style="63" customWidth="1"/>
    <col min="15125" max="15125" width="11.7109375" style="63" customWidth="1"/>
    <col min="15126" max="15126" width="11.85546875" style="63" customWidth="1"/>
    <col min="15127" max="15127" width="13.42578125" style="63" customWidth="1"/>
    <col min="15128" max="15128" width="13.140625" style="63" bestFit="1" customWidth="1"/>
    <col min="15129" max="15129" width="15" style="63" customWidth="1"/>
    <col min="15130" max="15130" width="15.5703125" style="63" customWidth="1"/>
    <col min="15131" max="15131" width="15.28515625" style="63" customWidth="1"/>
    <col min="15132" max="15132" width="13.42578125" style="63" customWidth="1"/>
    <col min="15133" max="15133" width="15.5703125" style="63" customWidth="1"/>
    <col min="15134" max="15373" width="9.140625" style="63"/>
    <col min="15374" max="15374" width="18.140625" style="63" customWidth="1"/>
    <col min="15375" max="15375" width="0" style="63" hidden="1" customWidth="1"/>
    <col min="15376" max="15376" width="25.85546875" style="63" customWidth="1"/>
    <col min="15377" max="15377" width="31.5703125" style="63" customWidth="1"/>
    <col min="15378" max="15378" width="13.140625" style="63" bestFit="1" customWidth="1"/>
    <col min="15379" max="15379" width="17.42578125" style="63" customWidth="1"/>
    <col min="15380" max="15380" width="18.42578125" style="63" customWidth="1"/>
    <col min="15381" max="15381" width="11.7109375" style="63" customWidth="1"/>
    <col min="15382" max="15382" width="11.85546875" style="63" customWidth="1"/>
    <col min="15383" max="15383" width="13.42578125" style="63" customWidth="1"/>
    <col min="15384" max="15384" width="13.140625" style="63" bestFit="1" customWidth="1"/>
    <col min="15385" max="15385" width="15" style="63" customWidth="1"/>
    <col min="15386" max="15386" width="15.5703125" style="63" customWidth="1"/>
    <col min="15387" max="15387" width="15.28515625" style="63" customWidth="1"/>
    <col min="15388" max="15388" width="13.42578125" style="63" customWidth="1"/>
    <col min="15389" max="15389" width="15.5703125" style="63" customWidth="1"/>
    <col min="15390" max="15629" width="9.140625" style="63"/>
    <col min="15630" max="15630" width="18.140625" style="63" customWidth="1"/>
    <col min="15631" max="15631" width="0" style="63" hidden="1" customWidth="1"/>
    <col min="15632" max="15632" width="25.85546875" style="63" customWidth="1"/>
    <col min="15633" max="15633" width="31.5703125" style="63" customWidth="1"/>
    <col min="15634" max="15634" width="13.140625" style="63" bestFit="1" customWidth="1"/>
    <col min="15635" max="15635" width="17.42578125" style="63" customWidth="1"/>
    <col min="15636" max="15636" width="18.42578125" style="63" customWidth="1"/>
    <col min="15637" max="15637" width="11.7109375" style="63" customWidth="1"/>
    <col min="15638" max="15638" width="11.85546875" style="63" customWidth="1"/>
    <col min="15639" max="15639" width="13.42578125" style="63" customWidth="1"/>
    <col min="15640" max="15640" width="13.140625" style="63" bestFit="1" customWidth="1"/>
    <col min="15641" max="15641" width="15" style="63" customWidth="1"/>
    <col min="15642" max="15642" width="15.5703125" style="63" customWidth="1"/>
    <col min="15643" max="15643" width="15.28515625" style="63" customWidth="1"/>
    <col min="15644" max="15644" width="13.42578125" style="63" customWidth="1"/>
    <col min="15645" max="15645" width="15.5703125" style="63" customWidth="1"/>
    <col min="15646" max="15885" width="9.140625" style="63"/>
    <col min="15886" max="15886" width="18.140625" style="63" customWidth="1"/>
    <col min="15887" max="15887" width="0" style="63" hidden="1" customWidth="1"/>
    <col min="15888" max="15888" width="25.85546875" style="63" customWidth="1"/>
    <col min="15889" max="15889" width="31.5703125" style="63" customWidth="1"/>
    <col min="15890" max="15890" width="13.140625" style="63" bestFit="1" customWidth="1"/>
    <col min="15891" max="15891" width="17.42578125" style="63" customWidth="1"/>
    <col min="15892" max="15892" width="18.42578125" style="63" customWidth="1"/>
    <col min="15893" max="15893" width="11.7109375" style="63" customWidth="1"/>
    <col min="15894" max="15894" width="11.85546875" style="63" customWidth="1"/>
    <col min="15895" max="15895" width="13.42578125" style="63" customWidth="1"/>
    <col min="15896" max="15896" width="13.140625" style="63" bestFit="1" customWidth="1"/>
    <col min="15897" max="15897" width="15" style="63" customWidth="1"/>
    <col min="15898" max="15898" width="15.5703125" style="63" customWidth="1"/>
    <col min="15899" max="15899" width="15.28515625" style="63" customWidth="1"/>
    <col min="15900" max="15900" width="13.42578125" style="63" customWidth="1"/>
    <col min="15901" max="15901" width="15.5703125" style="63" customWidth="1"/>
    <col min="15902" max="16141" width="9.140625" style="63"/>
    <col min="16142" max="16142" width="18.140625" style="63" customWidth="1"/>
    <col min="16143" max="16143" width="0" style="63" hidden="1" customWidth="1"/>
    <col min="16144" max="16144" width="25.85546875" style="63" customWidth="1"/>
    <col min="16145" max="16145" width="31.5703125" style="63" customWidth="1"/>
    <col min="16146" max="16146" width="13.140625" style="63" bestFit="1" customWidth="1"/>
    <col min="16147" max="16147" width="17.42578125" style="63" customWidth="1"/>
    <col min="16148" max="16148" width="18.42578125" style="63" customWidth="1"/>
    <col min="16149" max="16149" width="11.7109375" style="63" customWidth="1"/>
    <col min="16150" max="16150" width="11.85546875" style="63" customWidth="1"/>
    <col min="16151" max="16151" width="13.42578125" style="63" customWidth="1"/>
    <col min="16152" max="16152" width="13.140625" style="63" bestFit="1" customWidth="1"/>
    <col min="16153" max="16153" width="15" style="63" customWidth="1"/>
    <col min="16154" max="16154" width="15.5703125" style="63" customWidth="1"/>
    <col min="16155" max="16155" width="15.28515625" style="63" customWidth="1"/>
    <col min="16156" max="16156" width="13.42578125" style="63" customWidth="1"/>
    <col min="16157" max="16157" width="15.5703125" style="63" customWidth="1"/>
    <col min="16158" max="16384" width="9.140625" style="63"/>
  </cols>
  <sheetData>
    <row r="1" spans="1:38" ht="143.25" customHeight="1" x14ac:dyDescent="0.2">
      <c r="AG1" s="175" t="s">
        <v>169</v>
      </c>
      <c r="AH1" s="175"/>
      <c r="AI1" s="175"/>
    </row>
    <row r="2" spans="1:38" s="61" customFormat="1" ht="26.25" customHeight="1" x14ac:dyDescent="0.2">
      <c r="B2" s="185" t="s">
        <v>131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8" s="61" customFormat="1" ht="26.25" customHeight="1" x14ac:dyDescent="0.2">
      <c r="B3" s="189" t="s">
        <v>125</v>
      </c>
      <c r="C3" s="190"/>
      <c r="D3" s="64">
        <v>2023</v>
      </c>
      <c r="E3" s="64">
        <v>2024</v>
      </c>
      <c r="F3" s="64">
        <v>2025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8" s="61" customFormat="1" ht="57" customHeight="1" x14ac:dyDescent="0.2">
      <c r="B4" s="191"/>
      <c r="C4" s="192"/>
      <c r="D4" s="92">
        <f>G9+M9+R9+X9</f>
        <v>15599</v>
      </c>
      <c r="E4" s="92">
        <f t="shared" ref="E4" si="0">H9+N9+S9+Y9</f>
        <v>15890.5</v>
      </c>
      <c r="F4" s="92">
        <f>I9+O9+T9+Z9</f>
        <v>16193.3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s="61" customFormat="1" ht="27" customHeight="1" x14ac:dyDescent="0.2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</row>
    <row r="7" spans="1:38" ht="45" customHeight="1" x14ac:dyDescent="0.2">
      <c r="B7" s="186" t="s">
        <v>126</v>
      </c>
      <c r="C7" s="176" t="s">
        <v>94</v>
      </c>
      <c r="D7" s="176" t="s">
        <v>94</v>
      </c>
      <c r="E7" s="176" t="s">
        <v>94</v>
      </c>
      <c r="F7" s="176" t="s">
        <v>94</v>
      </c>
      <c r="G7" s="194"/>
      <c r="H7" s="194"/>
      <c r="I7" s="194"/>
      <c r="J7" s="176" t="s">
        <v>94</v>
      </c>
      <c r="K7" s="176" t="s">
        <v>94</v>
      </c>
      <c r="L7" s="176" t="s">
        <v>94</v>
      </c>
      <c r="M7" s="193"/>
      <c r="N7" s="193"/>
      <c r="O7" s="193"/>
      <c r="P7" s="176" t="s">
        <v>94</v>
      </c>
      <c r="Q7" s="176" t="s">
        <v>94</v>
      </c>
      <c r="R7" s="181"/>
      <c r="S7" s="181"/>
      <c r="T7" s="181"/>
      <c r="U7" s="176" t="s">
        <v>94</v>
      </c>
      <c r="V7" s="176" t="s">
        <v>94</v>
      </c>
      <c r="W7" s="176" t="s">
        <v>94</v>
      </c>
      <c r="X7" s="193"/>
      <c r="Y7" s="193"/>
      <c r="Z7" s="193"/>
    </row>
    <row r="8" spans="1:38" x14ac:dyDescent="0.2">
      <c r="B8" s="186"/>
      <c r="C8" s="176"/>
      <c r="D8" s="176"/>
      <c r="E8" s="176"/>
      <c r="F8" s="176"/>
      <c r="G8" s="64">
        <v>2023</v>
      </c>
      <c r="H8" s="64">
        <v>2024</v>
      </c>
      <c r="I8" s="64">
        <v>2025</v>
      </c>
      <c r="J8" s="176"/>
      <c r="K8" s="176"/>
      <c r="L8" s="176"/>
      <c r="M8" s="64">
        <v>2023</v>
      </c>
      <c r="N8" s="64">
        <v>2024</v>
      </c>
      <c r="O8" s="64">
        <v>2025</v>
      </c>
      <c r="P8" s="176"/>
      <c r="Q8" s="176"/>
      <c r="R8" s="64">
        <v>2023</v>
      </c>
      <c r="S8" s="64">
        <v>2024</v>
      </c>
      <c r="T8" s="64">
        <v>2025</v>
      </c>
      <c r="U8" s="176"/>
      <c r="V8" s="176"/>
      <c r="W8" s="176"/>
      <c r="X8" s="64">
        <v>2023</v>
      </c>
      <c r="Y8" s="64">
        <v>2024</v>
      </c>
      <c r="Z8" s="64">
        <v>2025</v>
      </c>
    </row>
    <row r="9" spans="1:38" ht="45.75" customHeight="1" x14ac:dyDescent="0.2">
      <c r="B9" s="186"/>
      <c r="C9" s="176"/>
      <c r="D9" s="176"/>
      <c r="E9" s="176"/>
      <c r="F9" s="176"/>
      <c r="G9" s="65">
        <v>7105</v>
      </c>
      <c r="H9" s="65">
        <v>7370.5</v>
      </c>
      <c r="I9" s="65">
        <v>7636.3</v>
      </c>
      <c r="J9" s="176"/>
      <c r="K9" s="176"/>
      <c r="L9" s="176"/>
      <c r="M9" s="65">
        <v>32</v>
      </c>
      <c r="N9" s="65">
        <v>37</v>
      </c>
      <c r="O9" s="65">
        <v>43</v>
      </c>
      <c r="P9" s="176"/>
      <c r="Q9" s="176"/>
      <c r="R9" s="65">
        <v>1383</v>
      </c>
      <c r="S9" s="65">
        <v>1389</v>
      </c>
      <c r="T9" s="65">
        <v>1395</v>
      </c>
      <c r="U9" s="176"/>
      <c r="V9" s="176"/>
      <c r="W9" s="176"/>
      <c r="X9" s="65">
        <v>7079</v>
      </c>
      <c r="Y9" s="65">
        <v>7094</v>
      </c>
      <c r="Z9" s="65">
        <v>7119</v>
      </c>
    </row>
    <row r="10" spans="1:38" ht="18.75" x14ac:dyDescent="0.2">
      <c r="Q10" s="70"/>
    </row>
    <row r="11" spans="1:38" ht="19.5" thickBot="1" x14ac:dyDescent="0.25">
      <c r="Q11" s="70"/>
    </row>
    <row r="12" spans="1:38" s="67" customFormat="1" ht="89.25" x14ac:dyDescent="0.2">
      <c r="A12" s="187" t="s">
        <v>95</v>
      </c>
      <c r="B12" s="187" t="s">
        <v>127</v>
      </c>
      <c r="C12" s="71" t="s">
        <v>96</v>
      </c>
      <c r="D12" s="172" t="s">
        <v>97</v>
      </c>
      <c r="E12" s="173"/>
      <c r="F12" s="173"/>
      <c r="G12" s="173"/>
      <c r="H12" s="173"/>
      <c r="I12" s="174"/>
      <c r="J12" s="172" t="s">
        <v>98</v>
      </c>
      <c r="K12" s="173"/>
      <c r="L12" s="173"/>
      <c r="M12" s="173"/>
      <c r="N12" s="173"/>
      <c r="O12" s="174"/>
      <c r="P12" s="172" t="s">
        <v>99</v>
      </c>
      <c r="Q12" s="173"/>
      <c r="R12" s="173"/>
      <c r="S12" s="173"/>
      <c r="T12" s="174"/>
      <c r="U12" s="172" t="s">
        <v>100</v>
      </c>
      <c r="V12" s="173"/>
      <c r="W12" s="173"/>
      <c r="X12" s="173"/>
      <c r="Y12" s="173"/>
      <c r="Z12" s="174"/>
      <c r="AA12" s="177" t="s">
        <v>101</v>
      </c>
      <c r="AB12" s="177"/>
      <c r="AC12" s="178"/>
      <c r="AD12" s="182" t="s">
        <v>102</v>
      </c>
      <c r="AE12" s="177"/>
      <c r="AF12" s="178"/>
      <c r="AG12" s="184" t="s">
        <v>103</v>
      </c>
      <c r="AH12" s="184"/>
      <c r="AI12" s="184"/>
    </row>
    <row r="13" spans="1:38" s="67" customFormat="1" ht="28.5" customHeight="1" x14ac:dyDescent="0.2">
      <c r="A13" s="187"/>
      <c r="B13" s="187"/>
      <c r="C13" s="72" t="s">
        <v>104</v>
      </c>
      <c r="D13" s="73"/>
      <c r="E13" s="74"/>
      <c r="F13" s="74"/>
      <c r="G13" s="169"/>
      <c r="H13" s="170"/>
      <c r="I13" s="171"/>
      <c r="J13" s="73"/>
      <c r="K13" s="74"/>
      <c r="L13" s="74"/>
      <c r="M13" s="169"/>
      <c r="N13" s="170"/>
      <c r="O13" s="171"/>
      <c r="P13" s="73"/>
      <c r="Q13" s="74"/>
      <c r="R13" s="169"/>
      <c r="S13" s="170"/>
      <c r="T13" s="171"/>
      <c r="U13" s="73"/>
      <c r="V13" s="74"/>
      <c r="W13" s="74"/>
      <c r="X13" s="169"/>
      <c r="Y13" s="170"/>
      <c r="Z13" s="171"/>
      <c r="AA13" s="179"/>
      <c r="AB13" s="179"/>
      <c r="AC13" s="180"/>
      <c r="AD13" s="183"/>
      <c r="AE13" s="179"/>
      <c r="AF13" s="180"/>
      <c r="AG13" s="184"/>
      <c r="AH13" s="184"/>
      <c r="AI13" s="184"/>
    </row>
    <row r="14" spans="1:38" ht="38.25" x14ac:dyDescent="0.2">
      <c r="A14" s="187"/>
      <c r="B14" s="187"/>
      <c r="C14" s="72" t="s">
        <v>137</v>
      </c>
      <c r="D14" s="75" t="s">
        <v>138</v>
      </c>
      <c r="E14" s="76" t="s">
        <v>139</v>
      </c>
      <c r="F14" s="77" t="s">
        <v>140</v>
      </c>
      <c r="G14" s="64">
        <v>2023</v>
      </c>
      <c r="H14" s="64">
        <v>2024</v>
      </c>
      <c r="I14" s="78">
        <v>2025</v>
      </c>
      <c r="J14" s="75" t="s">
        <v>121</v>
      </c>
      <c r="K14" s="76" t="s">
        <v>141</v>
      </c>
      <c r="L14" s="77" t="s">
        <v>142</v>
      </c>
      <c r="M14" s="64">
        <v>2023</v>
      </c>
      <c r="N14" s="64">
        <v>2024</v>
      </c>
      <c r="O14" s="78">
        <v>2025</v>
      </c>
      <c r="P14" s="75" t="s">
        <v>121</v>
      </c>
      <c r="Q14" s="76" t="s">
        <v>141</v>
      </c>
      <c r="R14" s="64">
        <v>2023</v>
      </c>
      <c r="S14" s="64">
        <v>2024</v>
      </c>
      <c r="T14" s="78">
        <v>2025</v>
      </c>
      <c r="U14" s="75" t="s">
        <v>121</v>
      </c>
      <c r="V14" s="76" t="s">
        <v>141</v>
      </c>
      <c r="W14" s="77" t="s">
        <v>142</v>
      </c>
      <c r="X14" s="64">
        <v>2023</v>
      </c>
      <c r="Y14" s="64">
        <v>2024</v>
      </c>
      <c r="Z14" s="78">
        <v>2025</v>
      </c>
      <c r="AA14" s="79">
        <v>2023</v>
      </c>
      <c r="AB14" s="64">
        <v>2024</v>
      </c>
      <c r="AC14" s="64">
        <v>2025</v>
      </c>
      <c r="AD14" s="64">
        <v>2023</v>
      </c>
      <c r="AE14" s="64">
        <v>2024</v>
      </c>
      <c r="AF14" s="64">
        <v>2025</v>
      </c>
      <c r="AG14" s="64">
        <v>2023</v>
      </c>
      <c r="AH14" s="64">
        <v>2024</v>
      </c>
      <c r="AI14" s="64">
        <v>2025</v>
      </c>
    </row>
    <row r="15" spans="1:38" s="86" customFormat="1" ht="18" x14ac:dyDescent="0.2">
      <c r="A15" s="80">
        <v>0</v>
      </c>
      <c r="B15" s="80" t="s">
        <v>1</v>
      </c>
      <c r="C15" s="81">
        <f t="shared" ref="C15:AC15" si="1">SUM(C16:C22)</f>
        <v>8218</v>
      </c>
      <c r="D15" s="82">
        <f t="shared" si="1"/>
        <v>86751</v>
      </c>
      <c r="E15" s="81">
        <f t="shared" si="1"/>
        <v>98003</v>
      </c>
      <c r="F15" s="81">
        <f t="shared" si="1"/>
        <v>44673</v>
      </c>
      <c r="G15" s="81">
        <f t="shared" si="1"/>
        <v>7105</v>
      </c>
      <c r="H15" s="81">
        <f t="shared" si="1"/>
        <v>7370.5000000000009</v>
      </c>
      <c r="I15" s="83">
        <f t="shared" si="1"/>
        <v>7636.3000000000011</v>
      </c>
      <c r="J15" s="82">
        <f t="shared" si="1"/>
        <v>495</v>
      </c>
      <c r="K15" s="81">
        <f t="shared" si="1"/>
        <v>214</v>
      </c>
      <c r="L15" s="81">
        <f t="shared" si="1"/>
        <v>63</v>
      </c>
      <c r="M15" s="81">
        <f t="shared" si="1"/>
        <v>31.999999999999996</v>
      </c>
      <c r="N15" s="81">
        <f t="shared" si="1"/>
        <v>37</v>
      </c>
      <c r="O15" s="83">
        <f t="shared" si="1"/>
        <v>43</v>
      </c>
      <c r="P15" s="82">
        <f t="shared" si="1"/>
        <v>1729</v>
      </c>
      <c r="Q15" s="81">
        <f t="shared" si="1"/>
        <v>224</v>
      </c>
      <c r="R15" s="81">
        <f t="shared" si="1"/>
        <v>1383</v>
      </c>
      <c r="S15" s="81">
        <f t="shared" si="1"/>
        <v>1389</v>
      </c>
      <c r="T15" s="83">
        <f t="shared" si="1"/>
        <v>1395</v>
      </c>
      <c r="U15" s="82">
        <f t="shared" si="1"/>
        <v>5493</v>
      </c>
      <c r="V15" s="81">
        <f t="shared" si="1"/>
        <v>7399</v>
      </c>
      <c r="W15" s="81">
        <f t="shared" si="1"/>
        <v>3109</v>
      </c>
      <c r="X15" s="81">
        <f t="shared" si="1"/>
        <v>7079</v>
      </c>
      <c r="Y15" s="81">
        <f t="shared" si="1"/>
        <v>7093.9999999999991</v>
      </c>
      <c r="Z15" s="83">
        <f t="shared" si="1"/>
        <v>7118.9999999999982</v>
      </c>
      <c r="AA15" s="84">
        <f t="shared" si="1"/>
        <v>15599</v>
      </c>
      <c r="AB15" s="81">
        <f t="shared" si="1"/>
        <v>15890.500000000002</v>
      </c>
      <c r="AC15" s="81">
        <f t="shared" si="1"/>
        <v>16193.3</v>
      </c>
      <c r="AD15" s="117"/>
      <c r="AE15" s="85"/>
      <c r="AF15" s="85"/>
      <c r="AG15" s="85"/>
      <c r="AH15" s="85"/>
      <c r="AI15" s="85"/>
    </row>
    <row r="16" spans="1:38" ht="15.75" x14ac:dyDescent="0.25">
      <c r="A16" s="87">
        <v>1</v>
      </c>
      <c r="B16" s="88" t="s">
        <v>108</v>
      </c>
      <c r="C16" s="89">
        <v>3788</v>
      </c>
      <c r="D16" s="90">
        <v>64875</v>
      </c>
      <c r="E16" s="91">
        <v>70206</v>
      </c>
      <c r="F16" s="65">
        <v>30851</v>
      </c>
      <c r="G16" s="92">
        <f>$G$9*((0.3*D16/$D$15)+(0.35*E16/$E$15)+(0.35*F16/$F$15))</f>
        <v>5092.7622288595112</v>
      </c>
      <c r="H16" s="92">
        <f t="shared" ref="H16:H22" si="2">$H$9*((0.3*D16/$D$15)+(0.35*E16/$E$15)+(0.35*F16/$F$15))</f>
        <v>5283.0688258703767</v>
      </c>
      <c r="I16" s="93">
        <f t="shared" ref="I16:I22" si="3">$I$9*((0.3*D16/$D$15)+(0.35*E16/$E$15)+(0.35*F16/$F$15))</f>
        <v>5473.5904585840799</v>
      </c>
      <c r="J16" s="90">
        <v>0</v>
      </c>
      <c r="K16" s="91">
        <v>0</v>
      </c>
      <c r="L16" s="91">
        <v>0</v>
      </c>
      <c r="M16" s="94">
        <f t="shared" ref="M16:M22" si="4">$M$9*((0.3*J16/$J$15)+(0.35*K16/$K$15)+(0.35*L16/$L$15))</f>
        <v>0</v>
      </c>
      <c r="N16" s="94">
        <f t="shared" ref="N16:N22" si="5">$N$9*((0.3*J16/$J$15)+(0.35*K16/$K$15)+(0.35*L16/$L$15))</f>
        <v>0</v>
      </c>
      <c r="O16" s="95">
        <f t="shared" ref="O16:O22" si="6">$O$9*((0.3*J16/$J$15)+(0.35*K16/$K$15)+(0.35*L16/$L$15))</f>
        <v>0</v>
      </c>
      <c r="P16" s="90">
        <v>1303</v>
      </c>
      <c r="Q16" s="91">
        <v>-111</v>
      </c>
      <c r="R16" s="111">
        <f t="shared" ref="R16:R22" si="7">$R$9*((0.45*P16/$P$15)+(0.55*Q16/$Q$15))</f>
        <v>92.082933596009255</v>
      </c>
      <c r="S16" s="111">
        <f t="shared" ref="S16:S22" si="8">$S$9*((0.45*P16/$P$15)+(0.55*Q16/$Q$15))</f>
        <v>92.482425715731637</v>
      </c>
      <c r="T16" s="111">
        <f t="shared" ref="T16:T22" si="9">$T$9*((0.45*P16/$P$15)+(0.55*Q16/$Q$15))</f>
        <v>92.881917835454018</v>
      </c>
      <c r="U16" s="90">
        <v>2752</v>
      </c>
      <c r="V16" s="91">
        <v>3137</v>
      </c>
      <c r="W16" s="91">
        <v>1767</v>
      </c>
      <c r="X16" s="94">
        <f t="shared" ref="X16:X22" si="10">$X$9*((0.3*U16/$U$15)+(0.35*V16/$V$15)+(0.35*W16/$W$15))</f>
        <v>3522.6133284398975</v>
      </c>
      <c r="Y16" s="94">
        <f t="shared" ref="Y16:Y22" si="11">$Y$9*((0.3*U16/$U$15)+(0.35*V16/$V$15)+(0.35*W16/$W$15))</f>
        <v>3530.0775465394313</v>
      </c>
      <c r="Z16" s="95">
        <f t="shared" ref="Z16:Z22" si="12">$Z$9*((0.3*U16/$U$15)+(0.35*V16/$V$15)+(0.35*W16/$W$15))</f>
        <v>3542.517910038654</v>
      </c>
      <c r="AA16" s="96">
        <f>G16+M16+X16+R16</f>
        <v>8707.4584908954184</v>
      </c>
      <c r="AB16" s="92">
        <f>H16+N16+Y16+S16</f>
        <v>8905.6287981255409</v>
      </c>
      <c r="AC16" s="92">
        <f>I16+O16+Z16+T16</f>
        <v>9108.9902864581873</v>
      </c>
      <c r="AD16" s="149">
        <v>0.212145</v>
      </c>
      <c r="AE16" s="149">
        <v>0.212145</v>
      </c>
      <c r="AF16" s="149">
        <v>0.212145</v>
      </c>
      <c r="AG16" s="134">
        <f>AA16/C16*$C$15/$AA$15*AD16</f>
        <v>0.25691154553043111</v>
      </c>
      <c r="AH16" s="134">
        <f>AB16/C16*$C$15/$AB$15*AE16</f>
        <v>0.25793839515675676</v>
      </c>
      <c r="AI16" s="134">
        <f>AC16/C16*$C$15/$AC$15*AF16</f>
        <v>0.25889510799389442</v>
      </c>
      <c r="AK16" s="97"/>
      <c r="AL16" s="97"/>
    </row>
    <row r="17" spans="1:48" ht="15.75" x14ac:dyDescent="0.25">
      <c r="A17" s="87">
        <v>2</v>
      </c>
      <c r="B17" s="88" t="s">
        <v>109</v>
      </c>
      <c r="C17" s="89">
        <v>486</v>
      </c>
      <c r="D17" s="90">
        <v>3028</v>
      </c>
      <c r="E17" s="91">
        <v>3389</v>
      </c>
      <c r="F17" s="65">
        <v>1480</v>
      </c>
      <c r="G17" s="92">
        <f t="shared" ref="G17:G22" si="13">$G$9*((0.3*D17/$D$15)+(0.35*E17/$E$15)+(0.35*F17/$F$15))</f>
        <v>242.77728701041002</v>
      </c>
      <c r="H17" s="92">
        <f t="shared" si="2"/>
        <v>251.84940097258652</v>
      </c>
      <c r="I17" s="93">
        <f t="shared" si="3"/>
        <v>260.93176591099143</v>
      </c>
      <c r="J17" s="90">
        <v>116</v>
      </c>
      <c r="K17" s="91">
        <v>0</v>
      </c>
      <c r="L17" s="91">
        <v>0</v>
      </c>
      <c r="M17" s="94">
        <f t="shared" si="4"/>
        <v>2.2496969696969695</v>
      </c>
      <c r="N17" s="94">
        <f t="shared" si="5"/>
        <v>2.6012121212121211</v>
      </c>
      <c r="O17" s="95">
        <f t="shared" si="6"/>
        <v>3.023030303030303</v>
      </c>
      <c r="P17" s="90">
        <v>31</v>
      </c>
      <c r="Q17" s="91">
        <v>26</v>
      </c>
      <c r="R17" s="111">
        <f t="shared" si="7"/>
        <v>99.448118493348773</v>
      </c>
      <c r="S17" s="111">
        <f t="shared" si="8"/>
        <v>99.879563692886066</v>
      </c>
      <c r="T17" s="111">
        <f t="shared" si="9"/>
        <v>100.31100889242337</v>
      </c>
      <c r="U17" s="90">
        <v>435</v>
      </c>
      <c r="V17" s="91">
        <v>534</v>
      </c>
      <c r="W17" s="91">
        <v>236</v>
      </c>
      <c r="X17" s="94">
        <f t="shared" si="10"/>
        <v>535.07122803507002</v>
      </c>
      <c r="Y17" s="94">
        <f t="shared" si="11"/>
        <v>536.20501365740733</v>
      </c>
      <c r="Z17" s="95">
        <f t="shared" si="12"/>
        <v>538.0946563613029</v>
      </c>
      <c r="AA17" s="96">
        <f t="shared" ref="AA17:AC22" si="14">G17+M17+X17+R17</f>
        <v>879.5463305085259</v>
      </c>
      <c r="AB17" s="92">
        <f t="shared" si="14"/>
        <v>890.53519044409211</v>
      </c>
      <c r="AC17" s="92">
        <f t="shared" si="14"/>
        <v>902.360461467748</v>
      </c>
      <c r="AD17" s="149">
        <v>7.2000000000000002E-5</v>
      </c>
      <c r="AE17" s="149">
        <v>7.2000000000000002E-5</v>
      </c>
      <c r="AF17" s="149">
        <v>7.2000000000000002E-5</v>
      </c>
      <c r="AG17" s="134">
        <f t="shared" ref="AG17:AG22" si="15">AA17/C17*$C$15/$AA$15*AD17</f>
        <v>6.8647436983083584E-5</v>
      </c>
      <c r="AH17" s="134">
        <f t="shared" ref="AH17:AH22" si="16">AB17/C17*$C$15/$AB$15*AE17</f>
        <v>6.8230081053035867E-5</v>
      </c>
      <c r="AI17" s="134">
        <f t="shared" ref="AI17:AI22" si="17">AC17/C17*$C$15/$AC$15*AF17</f>
        <v>6.7843314917778779E-5</v>
      </c>
      <c r="AK17" s="97"/>
      <c r="AL17" s="97"/>
    </row>
    <row r="18" spans="1:48" ht="15.75" x14ac:dyDescent="0.25">
      <c r="A18" s="87">
        <v>3</v>
      </c>
      <c r="B18" s="88" t="s">
        <v>110</v>
      </c>
      <c r="C18" s="89">
        <v>938</v>
      </c>
      <c r="D18" s="90">
        <v>3254</v>
      </c>
      <c r="E18" s="91">
        <v>3924</v>
      </c>
      <c r="F18" s="65">
        <v>1929</v>
      </c>
      <c r="G18" s="92">
        <f t="shared" si="13"/>
        <v>286.89925014990729</v>
      </c>
      <c r="H18" s="92">
        <f t="shared" si="2"/>
        <v>297.62011586627608</v>
      </c>
      <c r="I18" s="93">
        <f t="shared" si="3"/>
        <v>308.35309555520575</v>
      </c>
      <c r="J18" s="90">
        <v>0</v>
      </c>
      <c r="K18" s="91">
        <v>0</v>
      </c>
      <c r="L18" s="91">
        <v>0</v>
      </c>
      <c r="M18" s="94">
        <f t="shared" si="4"/>
        <v>0</v>
      </c>
      <c r="N18" s="94">
        <f t="shared" si="5"/>
        <v>0</v>
      </c>
      <c r="O18" s="95">
        <f t="shared" si="6"/>
        <v>0</v>
      </c>
      <c r="P18" s="90">
        <v>117</v>
      </c>
      <c r="Q18" s="91">
        <v>67</v>
      </c>
      <c r="R18" s="111">
        <f t="shared" si="7"/>
        <v>269.62975798872179</v>
      </c>
      <c r="S18" s="111">
        <f t="shared" si="8"/>
        <v>270.79951832706769</v>
      </c>
      <c r="T18" s="111">
        <f t="shared" si="9"/>
        <v>271.96927866541353</v>
      </c>
      <c r="U18" s="90">
        <v>690</v>
      </c>
      <c r="V18" s="91">
        <v>838</v>
      </c>
      <c r="W18" s="91">
        <v>214</v>
      </c>
      <c r="X18" s="94">
        <f t="shared" si="10"/>
        <v>717.92503319444347</v>
      </c>
      <c r="Y18" s="94">
        <f t="shared" si="11"/>
        <v>719.44627567190025</v>
      </c>
      <c r="Z18" s="95">
        <f t="shared" si="12"/>
        <v>721.98167980099493</v>
      </c>
      <c r="AA18" s="96">
        <f t="shared" si="14"/>
        <v>1274.4540413330726</v>
      </c>
      <c r="AB18" s="92">
        <f t="shared" si="14"/>
        <v>1287.865909865244</v>
      </c>
      <c r="AC18" s="92">
        <f t="shared" si="14"/>
        <v>1302.3040540216143</v>
      </c>
      <c r="AD18" s="149">
        <v>1.2E-5</v>
      </c>
      <c r="AE18" s="149">
        <v>1.2E-5</v>
      </c>
      <c r="AF18" s="149">
        <v>1.2E-5</v>
      </c>
      <c r="AG18" s="134">
        <f t="shared" si="15"/>
        <v>8.5895807204921899E-6</v>
      </c>
      <c r="AH18" s="134">
        <f t="shared" si="16"/>
        <v>8.520746197357925E-6</v>
      </c>
      <c r="AI18" s="134">
        <f t="shared" si="17"/>
        <v>8.4551550355847844E-6</v>
      </c>
      <c r="AK18" s="97"/>
      <c r="AL18" s="97"/>
    </row>
    <row r="19" spans="1:48" ht="15.75" x14ac:dyDescent="0.25">
      <c r="A19" s="87">
        <v>4</v>
      </c>
      <c r="B19" s="88" t="s">
        <v>111</v>
      </c>
      <c r="C19" s="89">
        <v>865</v>
      </c>
      <c r="D19" s="90">
        <v>3508</v>
      </c>
      <c r="E19" s="91">
        <v>4301</v>
      </c>
      <c r="F19" s="65">
        <v>2196</v>
      </c>
      <c r="G19" s="92">
        <f t="shared" si="13"/>
        <v>317.56891317953597</v>
      </c>
      <c r="H19" s="92">
        <f t="shared" si="2"/>
        <v>329.43584441798311</v>
      </c>
      <c r="I19" s="93">
        <f t="shared" si="3"/>
        <v>341.31618461828157</v>
      </c>
      <c r="J19" s="90">
        <v>7</v>
      </c>
      <c r="K19" s="91">
        <v>0</v>
      </c>
      <c r="L19" s="91">
        <v>0</v>
      </c>
      <c r="M19" s="94">
        <f t="shared" si="4"/>
        <v>0.13575757575757577</v>
      </c>
      <c r="N19" s="94">
        <f t="shared" si="5"/>
        <v>0.15696969696969698</v>
      </c>
      <c r="O19" s="95">
        <f t="shared" si="6"/>
        <v>0.18242424242424243</v>
      </c>
      <c r="P19" s="90">
        <v>123</v>
      </c>
      <c r="Q19" s="91">
        <v>92</v>
      </c>
      <c r="R19" s="111">
        <f t="shared" si="7"/>
        <v>356.68341888374778</v>
      </c>
      <c r="S19" s="111">
        <f t="shared" si="8"/>
        <v>358.23085237131289</v>
      </c>
      <c r="T19" s="111">
        <f t="shared" si="9"/>
        <v>359.77828585887795</v>
      </c>
      <c r="U19" s="90">
        <v>316</v>
      </c>
      <c r="V19" s="91">
        <v>1355</v>
      </c>
      <c r="W19" s="91">
        <v>344</v>
      </c>
      <c r="X19" s="94">
        <f t="shared" si="10"/>
        <v>850.0541554280012</v>
      </c>
      <c r="Y19" s="94">
        <f t="shared" si="11"/>
        <v>851.85537203082924</v>
      </c>
      <c r="Z19" s="95">
        <f t="shared" si="12"/>
        <v>854.85739970220936</v>
      </c>
      <c r="AA19" s="96">
        <f t="shared" si="14"/>
        <v>1524.4422450670427</v>
      </c>
      <c r="AB19" s="92">
        <f t="shared" si="14"/>
        <v>1539.679038517095</v>
      </c>
      <c r="AC19" s="92">
        <f t="shared" si="14"/>
        <v>1556.1342944217931</v>
      </c>
      <c r="AD19" s="149">
        <v>1.1E-5</v>
      </c>
      <c r="AE19" s="149">
        <v>1.1E-5</v>
      </c>
      <c r="AF19" s="149">
        <v>1.1E-5</v>
      </c>
      <c r="AG19" s="134">
        <f t="shared" si="15"/>
        <v>1.0213084658944753E-5</v>
      </c>
      <c r="AH19" s="134">
        <f t="shared" si="16"/>
        <v>1.0125939988782939E-5</v>
      </c>
      <c r="AI19" s="134">
        <f t="shared" si="17"/>
        <v>1.0042791047074471E-5</v>
      </c>
      <c r="AK19" s="97"/>
      <c r="AL19" s="97"/>
    </row>
    <row r="20" spans="1:48" ht="15.75" x14ac:dyDescent="0.25">
      <c r="A20" s="87">
        <v>5</v>
      </c>
      <c r="B20" s="88" t="s">
        <v>112</v>
      </c>
      <c r="C20" s="89">
        <v>892</v>
      </c>
      <c r="D20" s="90">
        <v>5737</v>
      </c>
      <c r="E20" s="91">
        <v>8976</v>
      </c>
      <c r="F20" s="65">
        <v>4623</v>
      </c>
      <c r="G20" s="92">
        <f t="shared" si="13"/>
        <v>626.06110103575281</v>
      </c>
      <c r="H20" s="92">
        <f t="shared" si="2"/>
        <v>649.45578398086082</v>
      </c>
      <c r="I20" s="93">
        <f t="shared" si="3"/>
        <v>672.8769015959632</v>
      </c>
      <c r="J20" s="90">
        <v>0</v>
      </c>
      <c r="K20" s="91">
        <v>0</v>
      </c>
      <c r="L20" s="91">
        <v>0</v>
      </c>
      <c r="M20" s="94">
        <f t="shared" si="4"/>
        <v>0</v>
      </c>
      <c r="N20" s="94">
        <f t="shared" si="5"/>
        <v>0</v>
      </c>
      <c r="O20" s="95">
        <f t="shared" si="6"/>
        <v>0</v>
      </c>
      <c r="P20" s="90">
        <v>21</v>
      </c>
      <c r="Q20" s="91">
        <v>66</v>
      </c>
      <c r="R20" s="111">
        <f t="shared" si="7"/>
        <v>231.67899616830542</v>
      </c>
      <c r="S20" s="111">
        <f t="shared" si="8"/>
        <v>232.68411111914403</v>
      </c>
      <c r="T20" s="111">
        <f t="shared" si="9"/>
        <v>233.68922606998268</v>
      </c>
      <c r="U20" s="90">
        <v>303</v>
      </c>
      <c r="V20" s="91">
        <v>336</v>
      </c>
      <c r="W20" s="91">
        <v>165</v>
      </c>
      <c r="X20" s="94">
        <f t="shared" si="10"/>
        <v>361.15273039991507</v>
      </c>
      <c r="Y20" s="94">
        <f t="shared" si="11"/>
        <v>361.91799257762364</v>
      </c>
      <c r="Z20" s="95">
        <f t="shared" si="12"/>
        <v>363.19342954047119</v>
      </c>
      <c r="AA20" s="96">
        <f t="shared" si="14"/>
        <v>1218.8928276039733</v>
      </c>
      <c r="AB20" s="92">
        <f t="shared" si="14"/>
        <v>1244.0578876776285</v>
      </c>
      <c r="AC20" s="92">
        <f t="shared" si="14"/>
        <v>1269.759557206417</v>
      </c>
      <c r="AD20" s="149">
        <v>3.3000000000000003E-5</v>
      </c>
      <c r="AE20" s="149">
        <v>3.3000000000000003E-5</v>
      </c>
      <c r="AF20" s="149">
        <v>3.3000000000000003E-5</v>
      </c>
      <c r="AG20" s="134">
        <f t="shared" si="15"/>
        <v>2.3756583618044962E-5</v>
      </c>
      <c r="AH20" s="134">
        <f t="shared" si="16"/>
        <v>2.3802262964097678E-5</v>
      </c>
      <c r="AI20" s="134">
        <f t="shared" si="17"/>
        <v>2.383973101959133E-5</v>
      </c>
      <c r="AK20" s="97"/>
      <c r="AL20" s="97"/>
    </row>
    <row r="21" spans="1:48" ht="15.75" x14ac:dyDescent="0.25">
      <c r="A21" s="87">
        <v>6</v>
      </c>
      <c r="B21" s="88" t="s">
        <v>113</v>
      </c>
      <c r="C21" s="89">
        <v>768</v>
      </c>
      <c r="D21" s="90">
        <v>3840</v>
      </c>
      <c r="E21" s="91">
        <v>4181</v>
      </c>
      <c r="F21" s="65">
        <v>2372</v>
      </c>
      <c r="G21" s="92">
        <f t="shared" si="13"/>
        <v>332.47850144589995</v>
      </c>
      <c r="H21" s="92">
        <f t="shared" si="2"/>
        <v>344.90257493413168</v>
      </c>
      <c r="I21" s="93">
        <f t="shared" si="3"/>
        <v>357.34068692348006</v>
      </c>
      <c r="J21" s="90">
        <v>104</v>
      </c>
      <c r="K21" s="91">
        <v>134</v>
      </c>
      <c r="L21" s="91">
        <v>12</v>
      </c>
      <c r="M21" s="94">
        <f>$M$9*((0.3*J21/$J$15)+(0.35*K21/$K$15)+(0.35*L21/$L$15))</f>
        <v>11.163387142452562</v>
      </c>
      <c r="N21" s="94">
        <f t="shared" si="5"/>
        <v>12.907666383460775</v>
      </c>
      <c r="O21" s="95">
        <f t="shared" si="6"/>
        <v>15.000801472670631</v>
      </c>
      <c r="P21" s="90">
        <v>82</v>
      </c>
      <c r="Q21" s="91">
        <v>52</v>
      </c>
      <c r="R21" s="111">
        <f t="shared" si="7"/>
        <v>206.09519592249856</v>
      </c>
      <c r="S21" s="111">
        <f t="shared" si="8"/>
        <v>206.98931824754195</v>
      </c>
      <c r="T21" s="111">
        <f t="shared" si="9"/>
        <v>207.88344057258533</v>
      </c>
      <c r="U21" s="90">
        <v>704</v>
      </c>
      <c r="V21" s="91">
        <v>852</v>
      </c>
      <c r="W21" s="91">
        <v>317</v>
      </c>
      <c r="X21" s="94">
        <f t="shared" si="10"/>
        <v>810.10939543032703</v>
      </c>
      <c r="Y21" s="94">
        <f t="shared" si="11"/>
        <v>811.82597134944763</v>
      </c>
      <c r="Z21" s="95">
        <f t="shared" si="12"/>
        <v>814.68693121464867</v>
      </c>
      <c r="AA21" s="96">
        <f t="shared" si="14"/>
        <v>1359.8464799411781</v>
      </c>
      <c r="AB21" s="92">
        <f t="shared" si="14"/>
        <v>1376.625530914582</v>
      </c>
      <c r="AC21" s="92">
        <f t="shared" si="14"/>
        <v>1394.9118601833848</v>
      </c>
      <c r="AD21" s="149">
        <v>5.0600000000000005E-4</v>
      </c>
      <c r="AE21" s="149">
        <v>5.0600000000000005E-4</v>
      </c>
      <c r="AF21" s="149">
        <v>5.0600000000000005E-4</v>
      </c>
      <c r="AG21" s="134">
        <f t="shared" si="15"/>
        <v>4.7200712788674024E-4</v>
      </c>
      <c r="AH21" s="134">
        <f t="shared" si="16"/>
        <v>4.6906571521755278E-4</v>
      </c>
      <c r="AI21" s="134">
        <f t="shared" si="17"/>
        <v>4.664089105248077E-4</v>
      </c>
      <c r="AK21" s="97"/>
      <c r="AL21" s="97"/>
    </row>
    <row r="22" spans="1:48" ht="15.75" x14ac:dyDescent="0.25">
      <c r="A22" s="87">
        <v>7</v>
      </c>
      <c r="B22" s="88" t="s">
        <v>114</v>
      </c>
      <c r="C22" s="89">
        <v>481</v>
      </c>
      <c r="D22" s="90">
        <v>2509</v>
      </c>
      <c r="E22" s="91">
        <v>3026</v>
      </c>
      <c r="F22" s="65">
        <v>1222</v>
      </c>
      <c r="G22" s="92">
        <f t="shared" si="13"/>
        <v>206.45271831898265</v>
      </c>
      <c r="H22" s="92">
        <f t="shared" si="2"/>
        <v>214.16745395778489</v>
      </c>
      <c r="I22" s="93">
        <f t="shared" si="3"/>
        <v>221.89090681199821</v>
      </c>
      <c r="J22" s="90">
        <v>268</v>
      </c>
      <c r="K22" s="91">
        <v>80</v>
      </c>
      <c r="L22" s="91">
        <v>51</v>
      </c>
      <c r="M22" s="94">
        <f t="shared" si="4"/>
        <v>18.45115831209289</v>
      </c>
      <c r="N22" s="94">
        <f t="shared" si="5"/>
        <v>21.334151798357404</v>
      </c>
      <c r="O22" s="95">
        <f t="shared" si="6"/>
        <v>24.793743981874819</v>
      </c>
      <c r="P22" s="90">
        <v>52</v>
      </c>
      <c r="Q22" s="91">
        <v>32</v>
      </c>
      <c r="R22" s="111">
        <f t="shared" si="7"/>
        <v>127.38157894736844</v>
      </c>
      <c r="S22" s="111">
        <f t="shared" si="8"/>
        <v>127.93421052631579</v>
      </c>
      <c r="T22" s="111">
        <f t="shared" si="9"/>
        <v>128.48684210526318</v>
      </c>
      <c r="U22" s="90">
        <v>293</v>
      </c>
      <c r="V22" s="91">
        <v>347</v>
      </c>
      <c r="W22" s="91">
        <v>66</v>
      </c>
      <c r="X22" s="94">
        <f t="shared" si="10"/>
        <v>282.07412907234493</v>
      </c>
      <c r="Y22" s="94">
        <f t="shared" si="11"/>
        <v>282.67182817335993</v>
      </c>
      <c r="Z22" s="95">
        <f t="shared" si="12"/>
        <v>283.66799334171822</v>
      </c>
      <c r="AA22" s="96">
        <f t="shared" si="14"/>
        <v>634.35958465078897</v>
      </c>
      <c r="AB22" s="92">
        <f t="shared" si="14"/>
        <v>646.10764445581799</v>
      </c>
      <c r="AC22" s="92">
        <f t="shared" si="14"/>
        <v>658.83948624085451</v>
      </c>
      <c r="AD22" s="149">
        <v>1.2999999999999999E-5</v>
      </c>
      <c r="AE22" s="149">
        <v>1.2999999999999999E-5</v>
      </c>
      <c r="AF22" s="149">
        <v>1.2999999999999999E-5</v>
      </c>
      <c r="AG22" s="134">
        <f t="shared" si="15"/>
        <v>9.032399974808129E-6</v>
      </c>
      <c r="AH22" s="134">
        <f t="shared" si="16"/>
        <v>9.0309144799891684E-6</v>
      </c>
      <c r="AI22" s="134">
        <f t="shared" si="17"/>
        <v>9.0366751579896705E-6</v>
      </c>
      <c r="AK22" s="97"/>
      <c r="AL22" s="97"/>
    </row>
    <row r="23" spans="1:48" ht="34.5" customHeight="1" x14ac:dyDescent="0.2">
      <c r="A23" s="98" t="s">
        <v>128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AA23" s="99"/>
      <c r="AB23" s="99"/>
      <c r="AC23" s="99"/>
      <c r="AD23" s="99"/>
      <c r="AE23" s="99"/>
      <c r="AF23" s="99"/>
      <c r="AK23" s="97"/>
      <c r="AL23" s="97"/>
    </row>
    <row r="24" spans="1:48" ht="29.25" customHeight="1" x14ac:dyDescent="0.2">
      <c r="A24" s="63" t="s">
        <v>132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AA24" s="99"/>
      <c r="AB24" s="99"/>
      <c r="AC24" s="99"/>
      <c r="AD24" s="99"/>
      <c r="AE24" s="99"/>
      <c r="AF24" s="99"/>
      <c r="AK24" s="97"/>
      <c r="AL24" s="97"/>
    </row>
    <row r="25" spans="1:48" ht="50.25" customHeight="1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97"/>
      <c r="AL25" s="97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</row>
    <row r="26" spans="1:48" x14ac:dyDescent="0.2">
      <c r="B26" s="101"/>
      <c r="C26" s="100"/>
      <c r="D26" s="100"/>
      <c r="E26" s="100"/>
      <c r="F26" s="99"/>
      <c r="G26" s="99"/>
      <c r="H26" s="99"/>
      <c r="I26" s="99"/>
      <c r="J26" s="100"/>
      <c r="K26" s="100"/>
      <c r="L26" s="100"/>
      <c r="M26" s="100"/>
      <c r="N26" s="100"/>
      <c r="O26" s="100"/>
      <c r="P26" s="100"/>
      <c r="Q26" s="100"/>
    </row>
    <row r="27" spans="1:48" x14ac:dyDescent="0.2">
      <c r="B27" s="63"/>
      <c r="C27" s="100"/>
      <c r="D27" s="100"/>
      <c r="E27" s="100"/>
      <c r="F27" s="99"/>
      <c r="G27" s="99"/>
      <c r="H27" s="99"/>
      <c r="I27" s="99"/>
      <c r="J27" s="100"/>
      <c r="K27" s="100"/>
      <c r="L27" s="100"/>
      <c r="M27" s="100"/>
      <c r="N27" s="100"/>
      <c r="O27" s="100"/>
      <c r="P27" s="100"/>
      <c r="Q27" s="100"/>
    </row>
    <row r="28" spans="1:48" x14ac:dyDescent="0.2">
      <c r="D28" s="66"/>
      <c r="E28" s="66"/>
      <c r="F28" s="102"/>
      <c r="G28" s="102"/>
      <c r="H28" s="102"/>
      <c r="I28" s="102"/>
      <c r="J28" s="103"/>
      <c r="K28" s="103"/>
      <c r="L28" s="103"/>
      <c r="M28" s="103"/>
      <c r="N28" s="103"/>
      <c r="O28" s="103"/>
      <c r="P28" s="103"/>
      <c r="Q28" s="103"/>
    </row>
    <row r="29" spans="1:48" x14ac:dyDescent="0.2">
      <c r="D29" s="66"/>
      <c r="E29" s="66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48" x14ac:dyDescent="0.2">
      <c r="B30" s="63"/>
      <c r="D30" s="66"/>
      <c r="E30" s="66"/>
      <c r="F30" s="104"/>
      <c r="G30" s="104"/>
      <c r="H30" s="104"/>
      <c r="I30" s="104"/>
      <c r="J30" s="100"/>
      <c r="K30" s="100"/>
      <c r="L30" s="100"/>
      <c r="M30" s="100"/>
      <c r="N30" s="100"/>
      <c r="O30" s="100"/>
      <c r="P30" s="100"/>
      <c r="Q30" s="100"/>
    </row>
    <row r="31" spans="1:48" x14ac:dyDescent="0.2">
      <c r="D31" s="66"/>
      <c r="E31" s="66"/>
      <c r="J31" s="100"/>
      <c r="K31" s="68"/>
      <c r="Q31" s="100"/>
    </row>
    <row r="32" spans="1:48" x14ac:dyDescent="0.2">
      <c r="D32" s="66"/>
      <c r="E32" s="66"/>
      <c r="K32" s="68"/>
    </row>
    <row r="33" spans="2:11" x14ac:dyDescent="0.2">
      <c r="D33" s="66"/>
      <c r="E33" s="66"/>
      <c r="K33" s="68"/>
    </row>
    <row r="34" spans="2:11" x14ac:dyDescent="0.2">
      <c r="D34" s="66"/>
      <c r="E34" s="66"/>
    </row>
    <row r="36" spans="2:11" x14ac:dyDescent="0.2">
      <c r="B36" s="105"/>
      <c r="C36" s="105"/>
    </row>
  </sheetData>
  <autoFilter ref="B14:WWK25"/>
  <mergeCells count="34"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  <mergeCell ref="A12:A14"/>
    <mergeCell ref="B12:B14"/>
    <mergeCell ref="D12:I12"/>
    <mergeCell ref="J12:O12"/>
    <mergeCell ref="P12:T12"/>
    <mergeCell ref="G13:I13"/>
    <mergeCell ref="M13:O13"/>
    <mergeCell ref="R13:T13"/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zoomScale="66" zoomScaleNormal="66" workbookViewId="0">
      <selection activeCell="I9" sqref="I9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0" max="10" width="10.140625" customWidth="1"/>
    <col min="11" max="11" width="13.140625" customWidth="1"/>
    <col min="12" max="12" width="11" customWidth="1"/>
    <col min="13" max="13" width="10.5703125" customWidth="1"/>
    <col min="15" max="15" width="11.140625" customWidth="1"/>
    <col min="16" max="16" width="11.28515625" customWidth="1"/>
  </cols>
  <sheetData>
    <row r="1" spans="1:19" ht="156.75" customHeight="1" x14ac:dyDescent="0.2">
      <c r="P1" s="195" t="s">
        <v>170</v>
      </c>
      <c r="Q1" s="195"/>
      <c r="R1" s="195"/>
      <c r="S1" s="195"/>
    </row>
    <row r="2" spans="1:19" ht="25.5" x14ac:dyDescent="0.35">
      <c r="A2" s="196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30.75" x14ac:dyDescent="0.5">
      <c r="A3" s="196" t="s">
        <v>129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20.25" x14ac:dyDescent="0.3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19.5" customHeight="1" thickBot="1" x14ac:dyDescent="0.35">
      <c r="A5" s="207" t="s">
        <v>145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19" ht="27" x14ac:dyDescent="0.45">
      <c r="A6" s="118"/>
      <c r="B6" s="118"/>
      <c r="C6" s="118"/>
      <c r="D6" s="152" t="s">
        <v>146</v>
      </c>
      <c r="E6" s="153" t="s">
        <v>147</v>
      </c>
      <c r="F6" s="153" t="s">
        <v>148</v>
      </c>
      <c r="G6" s="153" t="s">
        <v>149</v>
      </c>
      <c r="H6" s="152" t="s">
        <v>150</v>
      </c>
      <c r="I6" s="154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9.5" thickBot="1" x14ac:dyDescent="0.35">
      <c r="A7" s="118"/>
      <c r="B7" s="118"/>
      <c r="C7" s="118"/>
      <c r="D7" s="155">
        <v>0.1</v>
      </c>
      <c r="E7" s="155">
        <v>0.3</v>
      </c>
      <c r="F7" s="155">
        <v>0.05</v>
      </c>
      <c r="G7" s="155">
        <v>0.05</v>
      </c>
      <c r="H7" s="156">
        <f>1-D7-E7-F7-G7</f>
        <v>0.5</v>
      </c>
      <c r="I7" s="157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ht="12.75" customHeight="1" x14ac:dyDescent="0.2">
      <c r="A8" s="199" t="s">
        <v>0</v>
      </c>
      <c r="B8" s="199" t="s">
        <v>5</v>
      </c>
      <c r="C8" s="199" t="s">
        <v>3</v>
      </c>
      <c r="D8" s="199" t="s">
        <v>85</v>
      </c>
      <c r="E8" s="199" t="s">
        <v>151</v>
      </c>
      <c r="F8" s="199" t="s">
        <v>152</v>
      </c>
      <c r="G8" s="199" t="s">
        <v>153</v>
      </c>
      <c r="H8" s="199" t="s">
        <v>154</v>
      </c>
      <c r="I8" s="201" t="s">
        <v>79</v>
      </c>
      <c r="J8" s="202"/>
      <c r="K8" s="202"/>
      <c r="L8" s="202"/>
      <c r="M8" s="203"/>
      <c r="N8" s="204" t="s">
        <v>84</v>
      </c>
      <c r="O8" s="205"/>
      <c r="P8" s="205"/>
      <c r="Q8" s="205"/>
      <c r="R8" s="206"/>
      <c r="S8" s="198" t="s">
        <v>89</v>
      </c>
    </row>
    <row r="9" spans="1:19" ht="237" customHeight="1" x14ac:dyDescent="0.2">
      <c r="A9" s="200"/>
      <c r="B9" s="200"/>
      <c r="C9" s="200"/>
      <c r="D9" s="200"/>
      <c r="E9" s="200"/>
      <c r="F9" s="200"/>
      <c r="G9" s="200"/>
      <c r="H9" s="200"/>
      <c r="I9" s="158" t="s">
        <v>80</v>
      </c>
      <c r="J9" s="158" t="s">
        <v>155</v>
      </c>
      <c r="K9" s="158" t="s">
        <v>166</v>
      </c>
      <c r="L9" s="158" t="s">
        <v>91</v>
      </c>
      <c r="M9" s="158" t="s">
        <v>167</v>
      </c>
      <c r="N9" s="158" t="s">
        <v>80</v>
      </c>
      <c r="O9" s="158" t="s">
        <v>155</v>
      </c>
      <c r="P9" s="158" t="s">
        <v>168</v>
      </c>
      <c r="Q9" s="158" t="s">
        <v>91</v>
      </c>
      <c r="R9" s="158" t="s">
        <v>167</v>
      </c>
      <c r="S9" s="198"/>
    </row>
    <row r="10" spans="1:19" x14ac:dyDescent="0.2">
      <c r="A10" s="159">
        <f>COUNT(C11:C18)</f>
        <v>7</v>
      </c>
      <c r="B10" s="160" t="s">
        <v>1</v>
      </c>
      <c r="C10" s="161">
        <f t="shared" ref="C10:H10" si="0">SUM(C11:C18)</f>
        <v>8218</v>
      </c>
      <c r="D10" s="161">
        <f t="shared" si="0"/>
        <v>53985</v>
      </c>
      <c r="E10" s="161">
        <f t="shared" si="0"/>
        <v>16553</v>
      </c>
      <c r="F10" s="161">
        <f t="shared" si="0"/>
        <v>33999</v>
      </c>
      <c r="G10" s="161">
        <f t="shared" si="0"/>
        <v>2580</v>
      </c>
      <c r="H10" s="161">
        <f t="shared" si="0"/>
        <v>2901</v>
      </c>
      <c r="I10" s="162">
        <f t="shared" ref="I10:R10" si="1">MAX(I11:I18)</f>
        <v>14.617283950617283</v>
      </c>
      <c r="J10" s="162">
        <f t="shared" si="1"/>
        <v>6.166666666666667</v>
      </c>
      <c r="K10" s="162">
        <f>MAX(K11:K18)</f>
        <v>7.2885427666314682</v>
      </c>
      <c r="L10" s="162">
        <f t="shared" si="1"/>
        <v>0.57391763463569168</v>
      </c>
      <c r="M10" s="162">
        <f t="shared" si="1"/>
        <v>1.6632016632016633</v>
      </c>
      <c r="N10" s="162">
        <f t="shared" si="1"/>
        <v>0.1</v>
      </c>
      <c r="O10" s="162">
        <f t="shared" si="1"/>
        <v>0.3</v>
      </c>
      <c r="P10" s="162">
        <f t="shared" si="1"/>
        <v>0.05</v>
      </c>
      <c r="Q10" s="162">
        <f t="shared" si="1"/>
        <v>0.05</v>
      </c>
      <c r="R10" s="162">
        <f t="shared" si="1"/>
        <v>0.5</v>
      </c>
      <c r="S10" s="161"/>
    </row>
    <row r="11" spans="1:19" x14ac:dyDescent="0.2">
      <c r="A11" s="163">
        <v>1</v>
      </c>
      <c r="B11" s="164" t="str">
        <f>ИНП!B16</f>
        <v>Балаганское</v>
      </c>
      <c r="C11" s="165">
        <v>3788</v>
      </c>
      <c r="D11" s="106">
        <v>12409</v>
      </c>
      <c r="E11" s="106">
        <v>2147</v>
      </c>
      <c r="F11" s="106">
        <v>27609</v>
      </c>
      <c r="G11" s="106">
        <v>2174</v>
      </c>
      <c r="H11" s="106">
        <v>1</v>
      </c>
      <c r="I11" s="166">
        <f>IF($C11=0, ,D11/$C11)</f>
        <v>3.2758711721224922</v>
      </c>
      <c r="J11" s="166">
        <f>IF($C11=0, ,E11/$C11)</f>
        <v>0.5667898627243928</v>
      </c>
      <c r="K11" s="166">
        <f>IF($C11=0, ,F11/$C11)</f>
        <v>7.2885427666314682</v>
      </c>
      <c r="L11" s="166">
        <f>IF($C11=0, ,G11/$C11)</f>
        <v>0.57391763463569168</v>
      </c>
      <c r="M11" s="166">
        <f>IF($C11=0, ,H11/$C11)</f>
        <v>2.6399155227032733E-4</v>
      </c>
      <c r="N11" s="166">
        <f>I11/I$10*D$7</f>
        <v>2.241094298495962E-2</v>
      </c>
      <c r="O11" s="166">
        <f>J11/J$10*E$7</f>
        <v>2.7573560889294781E-2</v>
      </c>
      <c r="P11" s="166">
        <f>K11/K$10*F$7</f>
        <v>0.05</v>
      </c>
      <c r="Q11" s="166">
        <f>L11/L$10*G$7</f>
        <v>0.05</v>
      </c>
      <c r="R11" s="166">
        <f>M11/M$10*H$7</f>
        <v>7.9362460401267149E-5</v>
      </c>
      <c r="S11" s="167">
        <f>IF(C11=0,0,N11+O11+P11+Q11+R11)</f>
        <v>0.15006386633465568</v>
      </c>
    </row>
    <row r="12" spans="1:19" x14ac:dyDescent="0.2">
      <c r="A12" s="163">
        <v>2</v>
      </c>
      <c r="B12" s="164" t="str">
        <f>ИНП!B17</f>
        <v>Биритское</v>
      </c>
      <c r="C12" s="165">
        <v>486</v>
      </c>
      <c r="D12" s="106">
        <v>7104</v>
      </c>
      <c r="E12" s="106">
        <v>2997</v>
      </c>
      <c r="F12" s="106">
        <v>663</v>
      </c>
      <c r="G12" s="106">
        <v>12</v>
      </c>
      <c r="H12" s="106">
        <v>100</v>
      </c>
      <c r="I12" s="166">
        <f t="shared" ref="I12:L13" si="2">IF($C12=0, ,D12/$C12)</f>
        <v>14.617283950617283</v>
      </c>
      <c r="J12" s="166">
        <f t="shared" si="2"/>
        <v>6.166666666666667</v>
      </c>
      <c r="K12" s="166">
        <f t="shared" si="2"/>
        <v>1.3641975308641976</v>
      </c>
      <c r="L12" s="166">
        <f t="shared" si="2"/>
        <v>2.4691358024691357E-2</v>
      </c>
      <c r="M12" s="166">
        <f t="shared" ref="M12:M18" si="3">IF($C12=0, ,H12/$C12)</f>
        <v>0.20576131687242799</v>
      </c>
      <c r="N12" s="166">
        <f t="shared" ref="N12:N18" si="4">I12/I$10*D$7</f>
        <v>0.1</v>
      </c>
      <c r="O12" s="166">
        <f t="shared" ref="O12:O18" si="5">J12/J$10*E$7</f>
        <v>0.3</v>
      </c>
      <c r="P12" s="166">
        <f t="shared" ref="P12:P18" si="6">K12/K$10*F$7</f>
        <v>9.3585067313440903E-3</v>
      </c>
      <c r="Q12" s="166">
        <f t="shared" ref="Q12:Q18" si="7">L12/L$10*G$7</f>
        <v>2.1511238315899462E-3</v>
      </c>
      <c r="R12" s="166">
        <f t="shared" ref="R12:R18" si="8">M12/M$10*H$7</f>
        <v>6.1856995884773662E-2</v>
      </c>
      <c r="S12" s="167">
        <f t="shared" ref="S12:S18" si="9">IF(C12=0,0,N12+O12+P12+Q12+R12)</f>
        <v>0.47336662644770772</v>
      </c>
    </row>
    <row r="13" spans="1:19" x14ac:dyDescent="0.2">
      <c r="A13" s="163">
        <v>3</v>
      </c>
      <c r="B13" s="164" t="str">
        <f>ИНП!B18</f>
        <v>Заславское</v>
      </c>
      <c r="C13" s="165">
        <v>938</v>
      </c>
      <c r="D13" s="106">
        <v>6734</v>
      </c>
      <c r="E13" s="106">
        <v>1954</v>
      </c>
      <c r="F13" s="106">
        <v>2120</v>
      </c>
      <c r="G13" s="106">
        <v>8</v>
      </c>
      <c r="H13" s="106">
        <v>500</v>
      </c>
      <c r="I13" s="166">
        <f t="shared" si="2"/>
        <v>7.1791044776119399</v>
      </c>
      <c r="J13" s="166">
        <f t="shared" si="2"/>
        <v>2.0831556503198296</v>
      </c>
      <c r="K13" s="166">
        <f t="shared" si="2"/>
        <v>2.2601279317697229</v>
      </c>
      <c r="L13" s="166">
        <f t="shared" si="2"/>
        <v>8.5287846481876331E-3</v>
      </c>
      <c r="M13" s="166">
        <f t="shared" si="3"/>
        <v>0.53304904051172708</v>
      </c>
      <c r="N13" s="166">
        <f t="shared" si="4"/>
        <v>4.9113805970149256E-2</v>
      </c>
      <c r="O13" s="166">
        <f t="shared" si="5"/>
        <v>0.10134270731285658</v>
      </c>
      <c r="P13" s="166">
        <f t="shared" si="6"/>
        <v>1.5504662620058153E-2</v>
      </c>
      <c r="Q13" s="166">
        <f t="shared" si="7"/>
        <v>7.4303211240420316E-4</v>
      </c>
      <c r="R13" s="166">
        <f t="shared" si="8"/>
        <v>0.16024786780383796</v>
      </c>
      <c r="S13" s="167">
        <f t="shared" si="9"/>
        <v>0.32695207581930613</v>
      </c>
    </row>
    <row r="14" spans="1:19" x14ac:dyDescent="0.2">
      <c r="A14" s="163">
        <v>4</v>
      </c>
      <c r="B14" s="164" t="str">
        <f>ИНП!B19</f>
        <v>Коноваловское</v>
      </c>
      <c r="C14" s="165">
        <v>865</v>
      </c>
      <c r="D14" s="106">
        <v>6505</v>
      </c>
      <c r="E14" s="106">
        <v>2997</v>
      </c>
      <c r="F14" s="106">
        <v>2741</v>
      </c>
      <c r="G14" s="106">
        <v>11</v>
      </c>
      <c r="H14" s="106">
        <v>100</v>
      </c>
      <c r="I14" s="166">
        <f t="shared" ref="I14:I18" si="10">IF($C14=0, ,D14/$C14)</f>
        <v>7.5202312138728322</v>
      </c>
      <c r="J14" s="166">
        <f t="shared" ref="J14:J18" si="11">IF($C14=0, ,E14/$C14)</f>
        <v>3.4647398843930635</v>
      </c>
      <c r="K14" s="166">
        <f t="shared" ref="K14:K18" si="12">IF($C14=0, ,F14/$C14)</f>
        <v>3.1687861271676301</v>
      </c>
      <c r="L14" s="166">
        <f t="shared" ref="L14:L18" si="13">IF($C14=0, ,G14/$C14)</f>
        <v>1.2716763005780347E-2</v>
      </c>
      <c r="M14" s="166">
        <f t="shared" si="3"/>
        <v>0.11560693641618497</v>
      </c>
      <c r="N14" s="166">
        <f t="shared" si="4"/>
        <v>5.1447527730042186E-2</v>
      </c>
      <c r="O14" s="166">
        <f t="shared" si="5"/>
        <v>0.16855491329479766</v>
      </c>
      <c r="P14" s="166">
        <f t="shared" si="6"/>
        <v>2.1738132220853676E-2</v>
      </c>
      <c r="Q14" s="166">
        <f t="shared" si="7"/>
        <v>1.1078909444778278E-3</v>
      </c>
      <c r="R14" s="166">
        <f t="shared" si="8"/>
        <v>3.4754335260115607E-2</v>
      </c>
      <c r="S14" s="167">
        <f t="shared" si="9"/>
        <v>0.27760279945028699</v>
      </c>
    </row>
    <row r="15" spans="1:19" x14ac:dyDescent="0.2">
      <c r="A15" s="163">
        <v>5</v>
      </c>
      <c r="B15" s="164" t="str">
        <f>ИНП!B20</f>
        <v>Кумарейское</v>
      </c>
      <c r="C15" s="165">
        <v>892</v>
      </c>
      <c r="D15" s="106">
        <v>9228</v>
      </c>
      <c r="E15" s="106">
        <v>2997</v>
      </c>
      <c r="F15" s="106">
        <v>0</v>
      </c>
      <c r="G15" s="106">
        <v>62</v>
      </c>
      <c r="H15" s="106">
        <v>800</v>
      </c>
      <c r="I15" s="166">
        <f t="shared" si="10"/>
        <v>10.345291479820627</v>
      </c>
      <c r="J15" s="166">
        <f t="shared" si="11"/>
        <v>3.3598654708520179</v>
      </c>
      <c r="K15" s="166">
        <f t="shared" si="12"/>
        <v>0</v>
      </c>
      <c r="L15" s="166">
        <f t="shared" si="13"/>
        <v>6.9506726457399109E-2</v>
      </c>
      <c r="M15" s="166">
        <f t="shared" si="3"/>
        <v>0.89686098654708524</v>
      </c>
      <c r="N15" s="166">
        <f t="shared" si="4"/>
        <v>7.0774375833232345E-2</v>
      </c>
      <c r="O15" s="166">
        <f t="shared" si="5"/>
        <v>0.16345291479820628</v>
      </c>
      <c r="P15" s="166">
        <f t="shared" si="6"/>
        <v>0</v>
      </c>
      <c r="Q15" s="166">
        <f t="shared" si="7"/>
        <v>6.0554618174017442E-3</v>
      </c>
      <c r="R15" s="166">
        <f t="shared" si="8"/>
        <v>0.26961883408071746</v>
      </c>
      <c r="S15" s="167">
        <f t="shared" si="9"/>
        <v>0.50990158652955786</v>
      </c>
    </row>
    <row r="16" spans="1:19" x14ac:dyDescent="0.2">
      <c r="A16" s="163">
        <v>6</v>
      </c>
      <c r="B16" s="164" t="str">
        <f>ИНП!B21</f>
        <v>Тарнопольское</v>
      </c>
      <c r="C16" s="165">
        <v>768</v>
      </c>
      <c r="D16" s="106">
        <v>6260</v>
      </c>
      <c r="E16" s="106">
        <v>2877</v>
      </c>
      <c r="F16" s="106">
        <v>866</v>
      </c>
      <c r="G16" s="106">
        <v>307</v>
      </c>
      <c r="H16" s="106">
        <v>600</v>
      </c>
      <c r="I16" s="166">
        <f t="shared" si="10"/>
        <v>8.1510416666666661</v>
      </c>
      <c r="J16" s="166">
        <f t="shared" si="11"/>
        <v>3.74609375</v>
      </c>
      <c r="K16" s="166">
        <f t="shared" si="12"/>
        <v>1.1276041666666667</v>
      </c>
      <c r="L16" s="166">
        <f t="shared" si="13"/>
        <v>0.39973958333333331</v>
      </c>
      <c r="M16" s="166">
        <f t="shared" si="3"/>
        <v>0.78125</v>
      </c>
      <c r="N16" s="166">
        <f t="shared" si="4"/>
        <v>5.5763038429054057E-2</v>
      </c>
      <c r="O16" s="166">
        <f t="shared" si="5"/>
        <v>0.18224239864864863</v>
      </c>
      <c r="P16" s="166">
        <f t="shared" si="6"/>
        <v>7.7354568860395767E-3</v>
      </c>
      <c r="Q16" s="166">
        <f t="shared" si="7"/>
        <v>3.4825518437595827E-2</v>
      </c>
      <c r="R16" s="166">
        <f t="shared" si="8"/>
        <v>0.23486328125</v>
      </c>
      <c r="S16" s="167">
        <f t="shared" si="9"/>
        <v>0.51542969365133806</v>
      </c>
    </row>
    <row r="17" spans="1:19" x14ac:dyDescent="0.2">
      <c r="A17" s="163">
        <v>7</v>
      </c>
      <c r="B17" s="164" t="s">
        <v>120</v>
      </c>
      <c r="C17" s="165">
        <v>481</v>
      </c>
      <c r="D17" s="106">
        <v>5745</v>
      </c>
      <c r="E17" s="106">
        <v>584</v>
      </c>
      <c r="F17" s="106">
        <v>0</v>
      </c>
      <c r="G17" s="106">
        <v>6</v>
      </c>
      <c r="H17" s="106">
        <v>800</v>
      </c>
      <c r="I17" s="166">
        <f t="shared" si="10"/>
        <v>11.943866943866944</v>
      </c>
      <c r="J17" s="166">
        <f t="shared" si="11"/>
        <v>1.2141372141372142</v>
      </c>
      <c r="K17" s="166">
        <f t="shared" si="12"/>
        <v>0</v>
      </c>
      <c r="L17" s="166">
        <f t="shared" si="13"/>
        <v>1.2474012474012475E-2</v>
      </c>
      <c r="M17" s="166">
        <f t="shared" si="3"/>
        <v>1.6632016632016633</v>
      </c>
      <c r="N17" s="166">
        <f t="shared" si="4"/>
        <v>8.1710576220711373E-2</v>
      </c>
      <c r="O17" s="166">
        <f t="shared" si="5"/>
        <v>5.9066134741810411E-2</v>
      </c>
      <c r="P17" s="166">
        <f t="shared" si="6"/>
        <v>0</v>
      </c>
      <c r="Q17" s="166">
        <f t="shared" si="7"/>
        <v>1.0867423930901391E-3</v>
      </c>
      <c r="R17" s="166">
        <f t="shared" si="8"/>
        <v>0.5</v>
      </c>
      <c r="S17" s="167">
        <f t="shared" si="9"/>
        <v>0.6418634533556119</v>
      </c>
    </row>
    <row r="18" spans="1:19" x14ac:dyDescent="0.2">
      <c r="A18" s="163">
        <v>8</v>
      </c>
      <c r="B18" s="164"/>
      <c r="C18" s="106"/>
      <c r="D18" s="106"/>
      <c r="E18" s="106"/>
      <c r="F18" s="106"/>
      <c r="G18" s="106"/>
      <c r="H18" s="106"/>
      <c r="I18" s="166">
        <f t="shared" si="10"/>
        <v>0</v>
      </c>
      <c r="J18" s="166">
        <f t="shared" si="11"/>
        <v>0</v>
      </c>
      <c r="K18" s="166">
        <f t="shared" si="12"/>
        <v>0</v>
      </c>
      <c r="L18" s="166">
        <f t="shared" si="13"/>
        <v>0</v>
      </c>
      <c r="M18" s="166">
        <f t="shared" si="3"/>
        <v>0</v>
      </c>
      <c r="N18" s="166">
        <f t="shared" si="4"/>
        <v>0</v>
      </c>
      <c r="O18" s="166">
        <f t="shared" si="5"/>
        <v>0</v>
      </c>
      <c r="P18" s="166">
        <f t="shared" si="6"/>
        <v>0</v>
      </c>
      <c r="Q18" s="166">
        <f t="shared" si="7"/>
        <v>0</v>
      </c>
      <c r="R18" s="166">
        <f t="shared" si="8"/>
        <v>0</v>
      </c>
      <c r="S18" s="167">
        <f t="shared" si="9"/>
        <v>0</v>
      </c>
    </row>
    <row r="20" spans="1:19" x14ac:dyDescent="0.2">
      <c r="A20" t="s">
        <v>134</v>
      </c>
    </row>
  </sheetData>
  <mergeCells count="16">
    <mergeCell ref="P1:S1"/>
    <mergeCell ref="A2:S2"/>
    <mergeCell ref="A3:S3"/>
    <mergeCell ref="A4:S4"/>
    <mergeCell ref="S8:S9"/>
    <mergeCell ref="G8:G9"/>
    <mergeCell ref="I8:M8"/>
    <mergeCell ref="N8:R8"/>
    <mergeCell ref="A5:S5"/>
    <mergeCell ref="A8:A9"/>
    <mergeCell ref="B8:B9"/>
    <mergeCell ref="C8:C9"/>
    <mergeCell ref="D8:D9"/>
    <mergeCell ref="E8:E9"/>
    <mergeCell ref="H8:H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defaultRowHeight="12.75" x14ac:dyDescent="0.2"/>
  <cols>
    <col min="1" max="1" width="9.140625" style="109"/>
    <col min="2" max="2" width="45" style="109" customWidth="1"/>
    <col min="3" max="6" width="17.140625" style="109" customWidth="1"/>
    <col min="7" max="7" width="19.85546875" style="109" customWidth="1"/>
    <col min="8" max="8" width="21.28515625" style="109" customWidth="1"/>
    <col min="9" max="9" width="12" style="109" customWidth="1"/>
    <col min="10" max="10" width="11.7109375" style="109" customWidth="1"/>
    <col min="11" max="11" width="11.5703125" style="109" customWidth="1"/>
    <col min="12" max="12" width="10.28515625" style="109" customWidth="1"/>
    <col min="13" max="13" width="12.7109375" style="109" customWidth="1"/>
    <col min="14" max="16384" width="9.140625" style="109"/>
  </cols>
  <sheetData>
    <row r="1" spans="1:16" ht="93.75" customHeight="1" x14ac:dyDescent="0.2">
      <c r="G1" s="208" t="s">
        <v>171</v>
      </c>
      <c r="H1" s="208"/>
    </row>
    <row r="2" spans="1:16" ht="48.75" customHeight="1" x14ac:dyDescent="0.35">
      <c r="A2" s="209" t="s">
        <v>135</v>
      </c>
      <c r="B2" s="209"/>
      <c r="C2" s="209"/>
      <c r="D2" s="209"/>
      <c r="E2" s="209"/>
      <c r="F2" s="209"/>
      <c r="G2" s="209"/>
      <c r="H2" s="209"/>
    </row>
    <row r="3" spans="1:16" ht="20.25" x14ac:dyDescent="0.3">
      <c r="A3" s="210"/>
      <c r="B3" s="210"/>
      <c r="C3" s="210"/>
      <c r="D3" s="210"/>
      <c r="E3" s="210"/>
      <c r="F3" s="210"/>
      <c r="G3" s="210"/>
      <c r="H3" s="210"/>
    </row>
    <row r="4" spans="1:16" ht="18.75" x14ac:dyDescent="0.3">
      <c r="A4" s="213"/>
      <c r="B4" s="213"/>
      <c r="C4" s="213"/>
      <c r="D4" s="213"/>
      <c r="E4" s="213"/>
      <c r="G4" s="108" t="s">
        <v>106</v>
      </c>
      <c r="H4" s="110">
        <v>2.4892539999999999</v>
      </c>
    </row>
    <row r="5" spans="1:16" ht="12.75" customHeight="1" x14ac:dyDescent="0.2">
      <c r="A5" s="211" t="s">
        <v>0</v>
      </c>
      <c r="B5" s="211" t="s">
        <v>5</v>
      </c>
      <c r="C5" s="211" t="s">
        <v>105</v>
      </c>
      <c r="D5" s="211" t="s">
        <v>92</v>
      </c>
      <c r="E5" s="211" t="s">
        <v>93</v>
      </c>
      <c r="F5" s="199" t="s">
        <v>123</v>
      </c>
      <c r="G5" s="211" t="s">
        <v>124</v>
      </c>
      <c r="H5" s="211" t="s">
        <v>107</v>
      </c>
    </row>
    <row r="6" spans="1:16" ht="113.25" customHeight="1" x14ac:dyDescent="0.2">
      <c r="A6" s="212"/>
      <c r="B6" s="212"/>
      <c r="C6" s="212"/>
      <c r="D6" s="212"/>
      <c r="E6" s="212"/>
      <c r="F6" s="200"/>
      <c r="G6" s="212"/>
      <c r="H6" s="212"/>
      <c r="J6" s="128"/>
      <c r="K6" s="132"/>
      <c r="L6" s="132"/>
      <c r="M6" s="132"/>
      <c r="N6" s="150"/>
      <c r="O6" s="150"/>
    </row>
    <row r="7" spans="1:16" x14ac:dyDescent="0.2">
      <c r="A7" s="42">
        <f>COUNT(C8:C14)</f>
        <v>7</v>
      </c>
      <c r="B7" s="43" t="s">
        <v>1</v>
      </c>
      <c r="C7" s="44">
        <f>SUM(C8:C14)</f>
        <v>8218</v>
      </c>
      <c r="D7" s="44"/>
      <c r="E7" s="44"/>
      <c r="F7" s="44"/>
      <c r="G7" s="44"/>
      <c r="H7" s="135">
        <f>SUM(H8:H14)</f>
        <v>11833.054345225395</v>
      </c>
      <c r="J7" s="136"/>
      <c r="K7" s="136"/>
      <c r="L7" s="137"/>
      <c r="M7" s="138"/>
      <c r="N7" s="133"/>
      <c r="O7" s="133"/>
    </row>
    <row r="8" spans="1:16" ht="15.75" x14ac:dyDescent="0.25">
      <c r="A8" s="49">
        <v>1</v>
      </c>
      <c r="B8" s="88" t="s">
        <v>108</v>
      </c>
      <c r="C8" s="106">
        <f>ИБР!C11</f>
        <v>3788</v>
      </c>
      <c r="D8" s="115">
        <f>ИНП!AG16</f>
        <v>0.25691154553043111</v>
      </c>
      <c r="E8" s="115">
        <f>ИБР!S11</f>
        <v>0.15006386633465568</v>
      </c>
      <c r="F8" s="115">
        <f>D8/E8</f>
        <v>1.7120147028432258</v>
      </c>
      <c r="G8" s="127">
        <f>F8/(ИНП!$D$4/$C$7*'Дотация 2023'!E8*'Дотация 2023'!C8)</f>
        <v>1.5866851858017442E-3</v>
      </c>
      <c r="H8" s="224">
        <f>ИНП!$D$4/$C$7*('Дотация 2023'!$H$4-'Дотация 2023'!$G8)*'Дотация 2023'!$E8*'Дотация 2023'!$C8</f>
        <v>2684.1638510618736</v>
      </c>
      <c r="K8" s="129"/>
      <c r="L8" s="137"/>
      <c r="M8" s="138"/>
      <c r="N8" s="133"/>
      <c r="O8" s="133"/>
    </row>
    <row r="9" spans="1:16" ht="15.75" x14ac:dyDescent="0.25">
      <c r="A9" s="49">
        <v>2</v>
      </c>
      <c r="B9" s="88" t="s">
        <v>109</v>
      </c>
      <c r="C9" s="106">
        <f>ИБР!C12</f>
        <v>486</v>
      </c>
      <c r="D9" s="115">
        <f>ИНП!AG17</f>
        <v>6.8647436983083584E-5</v>
      </c>
      <c r="E9" s="115">
        <f>ИБР!S12</f>
        <v>0.47336662644770772</v>
      </c>
      <c r="F9" s="115">
        <f t="shared" ref="F9:F14" si="0">D9/E9</f>
        <v>1.4501959611778206E-4</v>
      </c>
      <c r="G9" s="127">
        <f>F9/(ИНП!$D$4/$C$7*'Дотация 2023'!E9*'Дотация 2023'!C9)</f>
        <v>3.3209486856841923E-7</v>
      </c>
      <c r="H9" s="224">
        <f>ИНП!$D$4/$C$7*('Дотация 2023'!$H$4-'Дотация 2023'!$G9)*'Дотация 2023'!$E9*'Дотация 2023'!$C9</f>
        <v>1087.0103567406895</v>
      </c>
      <c r="K9" s="129"/>
      <c r="L9" s="137"/>
      <c r="M9" s="138"/>
      <c r="N9" s="133"/>
      <c r="O9" s="133"/>
    </row>
    <row r="10" spans="1:16" ht="15.75" x14ac:dyDescent="0.25">
      <c r="A10" s="49">
        <v>3</v>
      </c>
      <c r="B10" s="88" t="s">
        <v>110</v>
      </c>
      <c r="C10" s="106">
        <f>ИБР!C13</f>
        <v>938</v>
      </c>
      <c r="D10" s="115">
        <f>ИНП!AG18</f>
        <v>8.5895807204921899E-6</v>
      </c>
      <c r="E10" s="115">
        <f>ИБР!S13</f>
        <v>0.32695207581930613</v>
      </c>
      <c r="F10" s="115">
        <f t="shared" si="0"/>
        <v>2.6271681251656347E-5</v>
      </c>
      <c r="G10" s="127">
        <f>F10/(ИНП!$D$4/$C$7*'Дотация 2023'!E10*'Дотация 2023'!C10)</f>
        <v>4.5130516898742297E-8</v>
      </c>
      <c r="H10" s="224">
        <f>ИНП!$D$4/$C$7*('Дотация 2023'!$H$4-'Дотация 2023'!$G10)*'Дотация 2023'!$E10*'Дотация 2023'!$C10</f>
        <v>1449.06132148862</v>
      </c>
      <c r="K10" s="129"/>
      <c r="L10" s="137"/>
      <c r="M10" s="138"/>
      <c r="N10" s="133"/>
      <c r="O10" s="133"/>
    </row>
    <row r="11" spans="1:16" ht="15.75" x14ac:dyDescent="0.25">
      <c r="A11" s="49">
        <v>4</v>
      </c>
      <c r="B11" s="88" t="s">
        <v>111</v>
      </c>
      <c r="C11" s="106">
        <f>ИБР!C14</f>
        <v>865</v>
      </c>
      <c r="D11" s="115">
        <f>ИНП!AG19</f>
        <v>1.0213084658944753E-5</v>
      </c>
      <c r="E11" s="115">
        <f>ИБР!S14</f>
        <v>0.27760279945028699</v>
      </c>
      <c r="F11" s="115">
        <f t="shared" si="0"/>
        <v>3.6790279778045639E-5</v>
      </c>
      <c r="G11" s="127">
        <f>F11/(ИНП!$D$4/$C$7*'Дотация 2023'!E11*'Дотация 2023'!C11)</f>
        <v>8.0716536909677061E-8</v>
      </c>
      <c r="H11" s="224">
        <f>ИНП!$D$4/$C$7*('Дотация 2023'!$H$4-'Дотация 2023'!$G11)*'Дотация 2023'!$E11*'Дотация 2023'!$C11</f>
        <v>1134.5921373152432</v>
      </c>
      <c r="K11" s="129"/>
      <c r="L11" s="137"/>
      <c r="M11" s="138"/>
      <c r="N11" s="133"/>
      <c r="O11" s="133"/>
    </row>
    <row r="12" spans="1:16" ht="15.75" x14ac:dyDescent="0.25">
      <c r="A12" s="49">
        <v>5</v>
      </c>
      <c r="B12" s="88" t="s">
        <v>112</v>
      </c>
      <c r="C12" s="106">
        <f>ИБР!C15</f>
        <v>892</v>
      </c>
      <c r="D12" s="115">
        <f>ИНП!AG20</f>
        <v>2.3756583618044962E-5</v>
      </c>
      <c r="E12" s="115">
        <f>ИБР!S15</f>
        <v>0.50990158652955786</v>
      </c>
      <c r="F12" s="115">
        <f t="shared" si="0"/>
        <v>4.6590526967634459E-5</v>
      </c>
      <c r="G12" s="127">
        <f>F12/(ИНП!$D$4/$C$7*'Дотация 2023'!E12*'Дотация 2023'!C12)</f>
        <v>5.3965447637920604E-8</v>
      </c>
      <c r="H12" s="224">
        <f>ИНП!$D$4/$C$7*('Дотация 2023'!$H$4-'Дотация 2023'!$G12)*'Дотация 2023'!$E12*'Дотация 2023'!$C12</f>
        <v>2149.0723820202165</v>
      </c>
      <c r="K12" s="129"/>
      <c r="L12" s="137"/>
      <c r="M12" s="138"/>
      <c r="N12" s="133"/>
      <c r="O12" s="133"/>
    </row>
    <row r="13" spans="1:16" ht="15.75" x14ac:dyDescent="0.25">
      <c r="A13" s="49">
        <v>6</v>
      </c>
      <c r="B13" s="88" t="s">
        <v>113</v>
      </c>
      <c r="C13" s="106">
        <f>ИБР!C16</f>
        <v>768</v>
      </c>
      <c r="D13" s="115">
        <f>ИНП!AG21</f>
        <v>4.7200712788674024E-4</v>
      </c>
      <c r="E13" s="115">
        <f>ИБР!S16</f>
        <v>0.51542969365133806</v>
      </c>
      <c r="F13" s="115">
        <f t="shared" si="0"/>
        <v>9.1575462900286267E-4</v>
      </c>
      <c r="G13" s="127">
        <f>F13/(ИНП!$D$4/$C$7*'Дотация 2023'!E13*'Дотация 2023'!C13)</f>
        <v>1.2187590315377611E-6</v>
      </c>
      <c r="H13" s="224">
        <f>ИНП!$D$4/$C$7*('Дотация 2023'!$H$4-'Дотация 2023'!$G13)*'Дотация 2023'!$E13*'Дотация 2023'!$C13</f>
        <v>1870.3818377480798</v>
      </c>
      <c r="K13" s="129"/>
      <c r="L13" s="137"/>
      <c r="M13" s="138"/>
      <c r="N13" s="133"/>
      <c r="O13" s="133"/>
    </row>
    <row r="14" spans="1:16" ht="15.75" x14ac:dyDescent="0.25">
      <c r="A14" s="49">
        <v>7</v>
      </c>
      <c r="B14" s="88" t="s">
        <v>114</v>
      </c>
      <c r="C14" s="106">
        <f>ИБР!C17</f>
        <v>481</v>
      </c>
      <c r="D14" s="115">
        <f>ИНП!AG22</f>
        <v>9.032399974808129E-6</v>
      </c>
      <c r="E14" s="115">
        <f>ИБР!S17</f>
        <v>0.6418634533556119</v>
      </c>
      <c r="F14" s="115">
        <f t="shared" si="0"/>
        <v>1.407215183788304E-5</v>
      </c>
      <c r="G14" s="127">
        <f>F14/(ИНП!$D$4/$C$7*'Дотация 2023'!E14*'Дотация 2023'!C14)</f>
        <v>2.4012764773983319E-8</v>
      </c>
      <c r="H14" s="224">
        <f>ИНП!$D$4/$C$7*('Дотация 2023'!$H$4-'Дотация 2023'!$G14)*'Дотация 2023'!$E14*'Дотация 2023'!$C14</f>
        <v>1458.7724588506715</v>
      </c>
      <c r="K14" s="129"/>
      <c r="L14" s="137"/>
      <c r="M14" s="138"/>
      <c r="N14" s="133"/>
      <c r="O14" s="133"/>
      <c r="P14" s="151"/>
    </row>
  </sheetData>
  <mergeCells count="12">
    <mergeCell ref="G1:H1"/>
    <mergeCell ref="A2:H2"/>
    <mergeCell ref="A3:H3"/>
    <mergeCell ref="H5:H6"/>
    <mergeCell ref="G5:G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H11" sqref="H11"/>
    </sheetView>
  </sheetViews>
  <sheetFormatPr defaultRowHeight="12.75" x14ac:dyDescent="0.2"/>
  <cols>
    <col min="1" max="1" width="9.140625" style="109"/>
    <col min="2" max="2" width="45" style="109" customWidth="1"/>
    <col min="3" max="6" width="17.140625" style="109" customWidth="1"/>
    <col min="7" max="7" width="19.85546875" style="109" customWidth="1"/>
    <col min="8" max="8" width="21.28515625" style="109" customWidth="1"/>
    <col min="9" max="9" width="11.140625" style="109" customWidth="1"/>
    <col min="10" max="10" width="12" style="109" customWidth="1"/>
    <col min="11" max="16384" width="9.140625" style="109"/>
  </cols>
  <sheetData>
    <row r="1" spans="1:10" ht="114.75" customHeight="1" x14ac:dyDescent="0.2">
      <c r="G1" s="208" t="s">
        <v>172</v>
      </c>
      <c r="H1" s="208"/>
    </row>
    <row r="2" spans="1:10" ht="66.75" customHeight="1" x14ac:dyDescent="0.35">
      <c r="A2" s="209" t="s">
        <v>122</v>
      </c>
      <c r="B2" s="209"/>
      <c r="C2" s="209"/>
      <c r="D2" s="209"/>
      <c r="E2" s="209"/>
      <c r="F2" s="209"/>
      <c r="G2" s="209"/>
      <c r="H2" s="209"/>
    </row>
    <row r="3" spans="1:10" ht="20.25" x14ac:dyDescent="0.3">
      <c r="A3" s="210"/>
      <c r="B3" s="210"/>
      <c r="C3" s="210"/>
      <c r="D3" s="210"/>
      <c r="E3" s="210"/>
      <c r="F3" s="210"/>
      <c r="G3" s="210"/>
      <c r="H3" s="210"/>
    </row>
    <row r="4" spans="1:10" ht="18.75" x14ac:dyDescent="0.3">
      <c r="A4" s="213"/>
      <c r="B4" s="213"/>
      <c r="C4" s="213"/>
      <c r="D4" s="213"/>
      <c r="E4" s="213"/>
      <c r="G4" s="108" t="s">
        <v>106</v>
      </c>
      <c r="H4" s="110">
        <v>2.3520500000000002</v>
      </c>
    </row>
    <row r="5" spans="1:10" ht="12.75" customHeight="1" x14ac:dyDescent="0.2">
      <c r="A5" s="211" t="s">
        <v>0</v>
      </c>
      <c r="B5" s="211" t="s">
        <v>5</v>
      </c>
      <c r="C5" s="211" t="s">
        <v>105</v>
      </c>
      <c r="D5" s="211" t="s">
        <v>92</v>
      </c>
      <c r="E5" s="211" t="s">
        <v>93</v>
      </c>
      <c r="F5" s="199" t="s">
        <v>123</v>
      </c>
      <c r="G5" s="211" t="s">
        <v>124</v>
      </c>
      <c r="H5" s="211" t="s">
        <v>107</v>
      </c>
    </row>
    <row r="6" spans="1:10" ht="113.25" customHeight="1" x14ac:dyDescent="0.2">
      <c r="A6" s="212"/>
      <c r="B6" s="212"/>
      <c r="C6" s="212"/>
      <c r="D6" s="212"/>
      <c r="E6" s="212"/>
      <c r="F6" s="200"/>
      <c r="G6" s="212"/>
      <c r="H6" s="212"/>
      <c r="I6" s="130"/>
      <c r="J6" s="131"/>
    </row>
    <row r="7" spans="1:10" x14ac:dyDescent="0.2">
      <c r="A7" s="42">
        <f>COUNT(C8:C14)</f>
        <v>7</v>
      </c>
      <c r="B7" s="43" t="s">
        <v>1</v>
      </c>
      <c r="C7" s="44">
        <f>SUM(C8:C14)</f>
        <v>8218</v>
      </c>
      <c r="D7" s="44"/>
      <c r="E7" s="44"/>
      <c r="F7" s="44"/>
      <c r="G7" s="44"/>
      <c r="H7" s="125">
        <f>SUM(H8:H14)</f>
        <v>11180.732620716095</v>
      </c>
      <c r="J7" s="129"/>
    </row>
    <row r="8" spans="1:10" ht="15.75" x14ac:dyDescent="0.25">
      <c r="A8" s="49">
        <v>1</v>
      </c>
      <c r="B8" s="88" t="s">
        <v>108</v>
      </c>
      <c r="C8" s="106">
        <f>ИБР!C11</f>
        <v>3788</v>
      </c>
      <c r="D8" s="115">
        <f>ИНП!AH16</f>
        <v>0.25793839515675676</v>
      </c>
      <c r="E8" s="115">
        <f>ИБР!S11</f>
        <v>0.15006386633465568</v>
      </c>
      <c r="F8" s="115">
        <f>D8/E8</f>
        <v>1.7188574535426893</v>
      </c>
      <c r="G8" s="127">
        <f>F8/(ИНП!$D$4/$C$7*'Дотация 2024'!E8*'Дотация 2024'!C8)</f>
        <v>1.5930270070179651E-3</v>
      </c>
      <c r="H8" s="116">
        <f>ИНП!$D$4/$C$7*('Дотация 2024'!$H$4-'Дотация 2024'!$G8)*'Дотация 2024'!$E8*'Дотация 2024'!$C8</f>
        <v>2536.1155017849692</v>
      </c>
      <c r="J8" s="129"/>
    </row>
    <row r="9" spans="1:10" ht="15.75" x14ac:dyDescent="0.25">
      <c r="A9" s="49">
        <v>2</v>
      </c>
      <c r="B9" s="88" t="s">
        <v>109</v>
      </c>
      <c r="C9" s="106">
        <f>ИБР!C12</f>
        <v>486</v>
      </c>
      <c r="D9" s="115">
        <f>ИНП!AH17</f>
        <v>6.8230081053035867E-5</v>
      </c>
      <c r="E9" s="115">
        <f>ИБР!S12</f>
        <v>0.47336662644770772</v>
      </c>
      <c r="F9" s="115">
        <f t="shared" ref="F9:F14" si="0">D9/E9</f>
        <v>1.4413792025233356E-4</v>
      </c>
      <c r="G9" s="127">
        <f>F9/(ИНП!$D$4/$C$7*'Дотация 2024'!E9*'Дотация 2024'!C9)</f>
        <v>3.3007583087631135E-7</v>
      </c>
      <c r="H9" s="116">
        <f>ИНП!$D$4/$C$7*('Дотация 2024'!$H$4-'Дотация 2024'!$G9)*'Дотация 2024'!$E9*'Дотация 2024'!$C9</f>
        <v>1027.0959459618769</v>
      </c>
      <c r="J9" s="129"/>
    </row>
    <row r="10" spans="1:10" ht="15.75" x14ac:dyDescent="0.25">
      <c r="A10" s="49">
        <v>3</v>
      </c>
      <c r="B10" s="88" t="s">
        <v>110</v>
      </c>
      <c r="C10" s="106">
        <f>ИБР!C13</f>
        <v>938</v>
      </c>
      <c r="D10" s="115">
        <f>ИНП!AH18</f>
        <v>8.520746197357925E-6</v>
      </c>
      <c r="E10" s="115">
        <f>ИБР!S13</f>
        <v>0.32695207581930613</v>
      </c>
      <c r="F10" s="115">
        <f t="shared" si="0"/>
        <v>2.6061147267549433E-5</v>
      </c>
      <c r="G10" s="127">
        <f>F10/(ИНП!$D$4/$C$7*'Дотация 2024'!E10*'Дотация 2024'!C10)</f>
        <v>4.4768853424049461E-8</v>
      </c>
      <c r="H10" s="116">
        <f>ИНП!$D$4/$C$7*('Дотация 2024'!$H$4-'Дотация 2024'!$G10)*'Дотация 2024'!$E10*'Дотация 2024'!$C10</f>
        <v>1369.1912027164776</v>
      </c>
      <c r="J10" s="129"/>
    </row>
    <row r="11" spans="1:10" ht="15.75" x14ac:dyDescent="0.25">
      <c r="A11" s="49">
        <v>4</v>
      </c>
      <c r="B11" s="88" t="s">
        <v>111</v>
      </c>
      <c r="C11" s="106">
        <f>ИБР!C14</f>
        <v>865</v>
      </c>
      <c r="D11" s="115">
        <f>ИНП!AH19</f>
        <v>1.0125939988782939E-5</v>
      </c>
      <c r="E11" s="115">
        <f>ИБР!S14</f>
        <v>0.27760279945028699</v>
      </c>
      <c r="F11" s="115">
        <f t="shared" si="0"/>
        <v>3.6476361221264591E-5</v>
      </c>
      <c r="G11" s="127">
        <f>F11/(ИНП!$D$4/$C$7*'Дотация 2024'!E11*'Дотация 2024'!C11)</f>
        <v>8.0027811003597636E-8</v>
      </c>
      <c r="H11" s="168">
        <f>ИНП!$D$4/$C$7*('Дотация 2024'!$H$4-'Дотация 2024'!$G11)*'Дотация 2024'!$E11*'Дотация 2024'!$C11</f>
        <v>1072.0550945407613</v>
      </c>
      <c r="J11" s="129"/>
    </row>
    <row r="12" spans="1:10" ht="15.75" x14ac:dyDescent="0.25">
      <c r="A12" s="49">
        <v>5</v>
      </c>
      <c r="B12" s="88" t="s">
        <v>112</v>
      </c>
      <c r="C12" s="106">
        <f>ИБР!C15</f>
        <v>892</v>
      </c>
      <c r="D12" s="115">
        <f>ИНП!AH20</f>
        <v>2.3802262964097678E-5</v>
      </c>
      <c r="E12" s="115">
        <f>ИБР!S15</f>
        <v>0.50990158652955786</v>
      </c>
      <c r="F12" s="115">
        <f t="shared" si="0"/>
        <v>4.6680111599766348E-5</v>
      </c>
      <c r="G12" s="127">
        <f>F12/(ИНП!$D$4/$C$7*'Дотация 2024'!E12*'Дотация 2024'!C12)</f>
        <v>5.4069212825591354E-8</v>
      </c>
      <c r="H12" s="116">
        <f>ИНП!$D$4/$C$7*('Дотация 2024'!$H$4-'Дотация 2024'!$G12)*'Дотация 2024'!$E12*'Дотация 2024'!$C12</f>
        <v>2030.6186871710343</v>
      </c>
      <c r="J12" s="129"/>
    </row>
    <row r="13" spans="1:10" ht="15.75" x14ac:dyDescent="0.25">
      <c r="A13" s="49">
        <v>6</v>
      </c>
      <c r="B13" s="88" t="s">
        <v>113</v>
      </c>
      <c r="C13" s="106">
        <f>ИБР!C16</f>
        <v>768</v>
      </c>
      <c r="D13" s="115">
        <f>ИНП!AH21</f>
        <v>4.6906571521755278E-4</v>
      </c>
      <c r="E13" s="115">
        <f>ИБР!S16</f>
        <v>0.51542969365133806</v>
      </c>
      <c r="F13" s="115">
        <f t="shared" si="0"/>
        <v>9.1004790953090077E-4</v>
      </c>
      <c r="G13" s="127">
        <f>F13/(ИНП!$D$4/$C$7*'Дотация 2024'!E13*'Дотация 2024'!C13)</f>
        <v>1.2111640757749066E-6</v>
      </c>
      <c r="H13" s="116">
        <f>ИНП!$D$4/$C$7*('Дотация 2024'!$H$4-'Дотация 2024'!$G13)*'Дотация 2024'!$E13*'Дотация 2024'!$C13</f>
        <v>1767.2891115312648</v>
      </c>
      <c r="J13" s="129"/>
    </row>
    <row r="14" spans="1:10" ht="15.75" x14ac:dyDescent="0.25">
      <c r="A14" s="49">
        <v>7</v>
      </c>
      <c r="B14" s="88" t="s">
        <v>114</v>
      </c>
      <c r="C14" s="106">
        <f>ИБР!C17</f>
        <v>481</v>
      </c>
      <c r="D14" s="115">
        <f>ИНП!AH22</f>
        <v>9.0309144799891684E-6</v>
      </c>
      <c r="E14" s="115">
        <f>ИБР!S17</f>
        <v>0.6418634533556119</v>
      </c>
      <c r="F14" s="115">
        <f t="shared" si="0"/>
        <v>1.4069837490787573E-5</v>
      </c>
      <c r="G14" s="127">
        <f>F14/(ИНП!$D$4/$C$7*'Дотация 2024'!E14*'Дотация 2024'!C14)</f>
        <v>2.4008815564718878E-8</v>
      </c>
      <c r="H14" s="116">
        <f>ИНП!$D$4/$C$7*('Дотация 2024'!$H$4-'Дотация 2024'!$G14)*'Дотация 2024'!$E14*'Дотация 2024'!$C14</f>
        <v>1378.3670770097099</v>
      </c>
      <c r="J14" s="129"/>
    </row>
  </sheetData>
  <mergeCells count="12">
    <mergeCell ref="G1:H1"/>
    <mergeCell ref="A2:H2"/>
    <mergeCell ref="H5:H6"/>
    <mergeCell ref="A3:H3"/>
    <mergeCell ref="A4:E4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H5" sqref="H5:H6"/>
    </sheetView>
  </sheetViews>
  <sheetFormatPr defaultRowHeight="12.75" x14ac:dyDescent="0.2"/>
  <cols>
    <col min="1" max="1" width="9.140625" style="109"/>
    <col min="2" max="2" width="45" style="109" customWidth="1"/>
    <col min="3" max="6" width="17.140625" style="109" customWidth="1"/>
    <col min="7" max="7" width="19.85546875" style="109" customWidth="1"/>
    <col min="8" max="8" width="21.28515625" style="109" customWidth="1"/>
    <col min="9" max="9" width="13.28515625" style="109" customWidth="1"/>
    <col min="10" max="10" width="12" style="109" customWidth="1"/>
    <col min="11" max="16384" width="9.140625" style="109"/>
  </cols>
  <sheetData>
    <row r="1" spans="1:10" ht="84" customHeight="1" x14ac:dyDescent="0.2">
      <c r="G1" s="208" t="s">
        <v>173</v>
      </c>
      <c r="H1" s="208"/>
    </row>
    <row r="2" spans="1:10" ht="65.25" customHeight="1" x14ac:dyDescent="0.35">
      <c r="A2" s="209" t="s">
        <v>136</v>
      </c>
      <c r="B2" s="209"/>
      <c r="C2" s="209"/>
      <c r="D2" s="209"/>
      <c r="E2" s="209"/>
      <c r="F2" s="209"/>
      <c r="G2" s="209"/>
      <c r="H2" s="209"/>
    </row>
    <row r="3" spans="1:10" ht="20.25" x14ac:dyDescent="0.3">
      <c r="A3" s="210"/>
      <c r="B3" s="210"/>
      <c r="C3" s="210"/>
      <c r="D3" s="210"/>
      <c r="E3" s="210"/>
      <c r="F3" s="210"/>
      <c r="G3" s="210"/>
      <c r="H3" s="210"/>
    </row>
    <row r="4" spans="1:10" ht="18.75" x14ac:dyDescent="0.3">
      <c r="A4" s="213"/>
      <c r="B4" s="213"/>
      <c r="C4" s="213"/>
      <c r="D4" s="213"/>
      <c r="E4" s="213"/>
      <c r="G4" s="108" t="s">
        <v>106</v>
      </c>
      <c r="H4" s="110">
        <v>2.4816400000000001</v>
      </c>
    </row>
    <row r="5" spans="1:10" ht="12.75" customHeight="1" x14ac:dyDescent="0.2">
      <c r="A5" s="211" t="s">
        <v>0</v>
      </c>
      <c r="B5" s="211" t="s">
        <v>5</v>
      </c>
      <c r="C5" s="211" t="s">
        <v>105</v>
      </c>
      <c r="D5" s="211" t="s">
        <v>92</v>
      </c>
      <c r="E5" s="211" t="s">
        <v>93</v>
      </c>
      <c r="F5" s="199" t="s">
        <v>123</v>
      </c>
      <c r="G5" s="211" t="s">
        <v>124</v>
      </c>
      <c r="H5" s="211" t="s">
        <v>107</v>
      </c>
    </row>
    <row r="6" spans="1:10" ht="113.25" customHeight="1" x14ac:dyDescent="0.2">
      <c r="A6" s="212"/>
      <c r="B6" s="212"/>
      <c r="C6" s="212"/>
      <c r="D6" s="212"/>
      <c r="E6" s="212"/>
      <c r="F6" s="200"/>
      <c r="G6" s="212"/>
      <c r="H6" s="212"/>
      <c r="I6" s="130"/>
      <c r="J6" s="131"/>
    </row>
    <row r="7" spans="1:10" x14ac:dyDescent="0.2">
      <c r="A7" s="42">
        <f>COUNT(C8:C14)</f>
        <v>7</v>
      </c>
      <c r="B7" s="43" t="s">
        <v>1</v>
      </c>
      <c r="C7" s="44">
        <f>SUM(C8:C14)</f>
        <v>8218</v>
      </c>
      <c r="D7" s="44"/>
      <c r="E7" s="44"/>
      <c r="F7" s="44"/>
      <c r="G7" s="44"/>
      <c r="H7" s="125">
        <f>SUM(H8:H14)</f>
        <v>11796.841572260946</v>
      </c>
      <c r="J7" s="129"/>
    </row>
    <row r="8" spans="1:10" ht="15.75" x14ac:dyDescent="0.25">
      <c r="A8" s="49">
        <v>1</v>
      </c>
      <c r="B8" s="88" t="s">
        <v>108</v>
      </c>
      <c r="C8" s="106">
        <f>ИБР!C11</f>
        <v>3788</v>
      </c>
      <c r="D8" s="115">
        <f>ИНП!AI16</f>
        <v>0.25889510799389442</v>
      </c>
      <c r="E8" s="115">
        <f>ИБР!S11</f>
        <v>0.15006386633465568</v>
      </c>
      <c r="F8" s="115">
        <f>D8/E8</f>
        <v>1.7252328246463773</v>
      </c>
      <c r="G8" s="127">
        <f>F8/(ИНП!$D$4/$C$7*'Дотация 2025'!E8*'Дотация 2025'!C8)</f>
        <v>1.5989356635659553E-3</v>
      </c>
      <c r="H8" s="116">
        <f>ИНП!$D$4/$C$7*('Дотация 2025'!$H$4-'Дотация 2025'!$G8)*'Дотация 2025'!$E8*'Дотация 2025'!$C8</f>
        <v>2675.9352162562241</v>
      </c>
      <c r="J8" s="129"/>
    </row>
    <row r="9" spans="1:10" ht="15.75" x14ac:dyDescent="0.25">
      <c r="A9" s="49">
        <v>2</v>
      </c>
      <c r="B9" s="88" t="s">
        <v>109</v>
      </c>
      <c r="C9" s="106">
        <f>ИБР!C12</f>
        <v>486</v>
      </c>
      <c r="D9" s="115">
        <f>ИНП!AI17</f>
        <v>6.7843314917778779E-5</v>
      </c>
      <c r="E9" s="115">
        <f>ИБР!S12</f>
        <v>0.47336662644770772</v>
      </c>
      <c r="F9" s="115">
        <f t="shared" ref="F9:F14" si="0">D9/E9</f>
        <v>1.4332086616856873E-4</v>
      </c>
      <c r="G9" s="127">
        <f>F9/(ИНП!$D$4/$C$7*'Дотация 2025'!E9*'Дотация 2025'!C9)</f>
        <v>3.282047770613442E-7</v>
      </c>
      <c r="H9" s="116">
        <f>ИНП!$D$4/$C$7*('Дотация 2025'!$H$4-'Дотация 2025'!$G9)*'Дотация 2025'!$E9*'Дотация 2025'!$C9</f>
        <v>1083.6854675442344</v>
      </c>
      <c r="J9" s="129"/>
    </row>
    <row r="10" spans="1:10" ht="15.75" x14ac:dyDescent="0.25">
      <c r="A10" s="49">
        <v>3</v>
      </c>
      <c r="B10" s="88" t="s">
        <v>110</v>
      </c>
      <c r="C10" s="106">
        <f>ИБР!C13</f>
        <v>938</v>
      </c>
      <c r="D10" s="115">
        <f>ИНП!AI18</f>
        <v>8.4551550355847844E-6</v>
      </c>
      <c r="E10" s="115">
        <f>ИБР!S13</f>
        <v>0.32695207581930613</v>
      </c>
      <c r="F10" s="115">
        <f t="shared" si="0"/>
        <v>2.5860533273560327E-5</v>
      </c>
      <c r="G10" s="127">
        <f>F10/(ИНП!$D$4/$C$7*'Дотация 2025'!E10*'Дотация 2025'!C10)</f>
        <v>4.4424230894599474E-8</v>
      </c>
      <c r="H10" s="116">
        <f>ИНП!$D$4/$C$7*('Дотация 2025'!$H$4-'Дотация 2025'!$G10)*'Дотация 2025'!$E10*'Дотация 2025'!$C10</f>
        <v>1444.6290088044204</v>
      </c>
      <c r="J10" s="129"/>
    </row>
    <row r="11" spans="1:10" ht="15.75" x14ac:dyDescent="0.25">
      <c r="A11" s="49">
        <v>4</v>
      </c>
      <c r="B11" s="88" t="s">
        <v>111</v>
      </c>
      <c r="C11" s="106">
        <f>ИБР!C14</f>
        <v>865</v>
      </c>
      <c r="D11" s="115">
        <f>ИНП!AI19</f>
        <v>1.0042791047074471E-5</v>
      </c>
      <c r="E11" s="115">
        <f>ИБР!S14</f>
        <v>0.27760279945028699</v>
      </c>
      <c r="F11" s="115">
        <f t="shared" si="0"/>
        <v>3.617683635381685E-5</v>
      </c>
      <c r="G11" s="127">
        <f>F11/(ИНП!$D$4/$C$7*'Дотация 2025'!E11*'Дотация 2025'!C11)</f>
        <v>7.9370664328862674E-8</v>
      </c>
      <c r="H11" s="116">
        <f>ИНП!$D$4/$C$7*('Дотация 2025'!$H$4-'Дотация 2025'!$G11)*'Дотация 2025'!$E11*'Дотация 2025'!$C11</f>
        <v>1131.1217067016448</v>
      </c>
      <c r="J11" s="129"/>
    </row>
    <row r="12" spans="1:10" ht="15.75" x14ac:dyDescent="0.25">
      <c r="A12" s="49">
        <v>5</v>
      </c>
      <c r="B12" s="88" t="s">
        <v>112</v>
      </c>
      <c r="C12" s="106">
        <f>ИБР!C15</f>
        <v>892</v>
      </c>
      <c r="D12" s="115">
        <f>ИНП!AI20</f>
        <v>2.383973101959133E-5</v>
      </c>
      <c r="E12" s="115">
        <f>ИБР!S15</f>
        <v>0.50990158652955786</v>
      </c>
      <c r="F12" s="115">
        <f t="shared" si="0"/>
        <v>4.6753592554686814E-5</v>
      </c>
      <c r="G12" s="127">
        <f>F12/(ИНП!$D$4/$C$7*'Дотация 2025'!E12*'Дотация 2025'!C12)</f>
        <v>5.4154325248292638E-8</v>
      </c>
      <c r="H12" s="116">
        <f>ИНП!$D$4/$C$7*('Дотация 2025'!$H$4-'Дотация 2025'!$G12)*'Дотация 2025'!$E12*'Дотация 2025'!$C12</f>
        <v>2142.4989114634341</v>
      </c>
      <c r="J12" s="129"/>
    </row>
    <row r="13" spans="1:10" ht="15.75" x14ac:dyDescent="0.25">
      <c r="A13" s="49">
        <v>6</v>
      </c>
      <c r="B13" s="88" t="s">
        <v>113</v>
      </c>
      <c r="C13" s="106">
        <f>ИБР!C16</f>
        <v>768</v>
      </c>
      <c r="D13" s="115">
        <f>ИНП!AI21</f>
        <v>4.664089105248077E-4</v>
      </c>
      <c r="E13" s="115">
        <f>ИБР!S16</f>
        <v>0.51542969365133806</v>
      </c>
      <c r="F13" s="115">
        <f t="shared" si="0"/>
        <v>9.0489336619459411E-4</v>
      </c>
      <c r="G13" s="127">
        <f>F13/(ИНП!$D$4/$C$7*'Дотация 2025'!E13*'Дотация 2025'!C13)</f>
        <v>1.2043039998925528E-6</v>
      </c>
      <c r="H13" s="116">
        <f>ИНП!$D$4/$C$7*('Дотация 2025'!$H$4-'Дотация 2025'!$G13)*'Дотация 2025'!$E13*'Дотация 2025'!$C13</f>
        <v>1864.6608196242851</v>
      </c>
      <c r="J13" s="129"/>
    </row>
    <row r="14" spans="1:10" ht="15.75" x14ac:dyDescent="0.25">
      <c r="A14" s="49">
        <v>7</v>
      </c>
      <c r="B14" s="88" t="s">
        <v>114</v>
      </c>
      <c r="C14" s="106">
        <f>ИБР!C17</f>
        <v>481</v>
      </c>
      <c r="D14" s="115">
        <f>ИНП!AI22</f>
        <v>9.0366751579896705E-6</v>
      </c>
      <c r="E14" s="115">
        <f>ИБР!S17</f>
        <v>0.6418634533556119</v>
      </c>
      <c r="F14" s="115">
        <f t="shared" si="0"/>
        <v>1.4078812418352596E-5</v>
      </c>
      <c r="G14" s="127">
        <f>F14/(ИНП!$D$4/$C$7*'Дотация 2025'!E14*'Дотация 2025'!C14)</f>
        <v>2.402413040973798E-8</v>
      </c>
      <c r="H14" s="116">
        <f>ИНП!$D$4/$C$7*('Дотация 2025'!$H$4-'Дотация 2025'!$G14)*'Дотация 2025'!$E14*'Дотация 2025'!$C14</f>
        <v>1454.3104418667021</v>
      </c>
      <c r="J14" s="129"/>
    </row>
  </sheetData>
  <mergeCells count="12">
    <mergeCell ref="G1:H1"/>
    <mergeCell ref="A2:H2"/>
    <mergeCell ref="H5:H6"/>
    <mergeCell ref="A3:H3"/>
    <mergeCell ref="A4:E4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zoomScale="64" zoomScaleNormal="64" workbookViewId="0">
      <selection activeCell="A2" sqref="A2:L2"/>
    </sheetView>
  </sheetViews>
  <sheetFormatPr defaultRowHeight="12.75" x14ac:dyDescent="0.2"/>
  <cols>
    <col min="1" max="1" width="21.42578125" style="112" customWidth="1"/>
    <col min="2" max="2" width="18.140625" style="112" customWidth="1"/>
    <col min="3" max="7" width="18.42578125" style="112" customWidth="1"/>
    <col min="8" max="8" width="32.85546875" style="112" customWidth="1"/>
    <col min="9" max="9" width="37.85546875" style="112" customWidth="1"/>
    <col min="10" max="10" width="15.28515625" style="112" customWidth="1"/>
    <col min="11" max="11" width="12.85546875" style="112" customWidth="1"/>
    <col min="12" max="12" width="33.28515625" style="112" customWidth="1"/>
    <col min="13" max="253" width="9.140625" style="112"/>
    <col min="254" max="254" width="3.28515625" style="112" customWidth="1"/>
    <col min="255" max="255" width="18.42578125" style="112" customWidth="1"/>
    <col min="256" max="256" width="9.5703125" style="112" customWidth="1"/>
    <col min="257" max="257" width="12.140625" style="112" customWidth="1"/>
    <col min="258" max="258" width="10" style="112" customWidth="1"/>
    <col min="259" max="259" width="13.140625" style="112" customWidth="1"/>
    <col min="260" max="260" width="13" style="112" customWidth="1"/>
    <col min="261" max="265" width="15.140625" style="112" customWidth="1"/>
    <col min="266" max="266" width="11.28515625" style="112" customWidth="1"/>
    <col min="267" max="267" width="9.140625" style="112"/>
    <col min="268" max="268" width="13.85546875" style="112" customWidth="1"/>
    <col min="269" max="509" width="9.140625" style="112"/>
    <col min="510" max="510" width="3.28515625" style="112" customWidth="1"/>
    <col min="511" max="511" width="18.42578125" style="112" customWidth="1"/>
    <col min="512" max="512" width="9.5703125" style="112" customWidth="1"/>
    <col min="513" max="513" width="12.140625" style="112" customWidth="1"/>
    <col min="514" max="514" width="10" style="112" customWidth="1"/>
    <col min="515" max="515" width="13.140625" style="112" customWidth="1"/>
    <col min="516" max="516" width="13" style="112" customWidth="1"/>
    <col min="517" max="521" width="15.140625" style="112" customWidth="1"/>
    <col min="522" max="522" width="11.28515625" style="112" customWidth="1"/>
    <col min="523" max="523" width="9.140625" style="112"/>
    <col min="524" max="524" width="13.85546875" style="112" customWidth="1"/>
    <col min="525" max="765" width="9.140625" style="112"/>
    <col min="766" max="766" width="3.28515625" style="112" customWidth="1"/>
    <col min="767" max="767" width="18.42578125" style="112" customWidth="1"/>
    <col min="768" max="768" width="9.5703125" style="112" customWidth="1"/>
    <col min="769" max="769" width="12.140625" style="112" customWidth="1"/>
    <col min="770" max="770" width="10" style="112" customWidth="1"/>
    <col min="771" max="771" width="13.140625" style="112" customWidth="1"/>
    <col min="772" max="772" width="13" style="112" customWidth="1"/>
    <col min="773" max="777" width="15.140625" style="112" customWidth="1"/>
    <col min="778" max="778" width="11.28515625" style="112" customWidth="1"/>
    <col min="779" max="779" width="9.140625" style="112"/>
    <col min="780" max="780" width="13.85546875" style="112" customWidth="1"/>
    <col min="781" max="1021" width="9.140625" style="112"/>
    <col min="1022" max="1022" width="3.28515625" style="112" customWidth="1"/>
    <col min="1023" max="1023" width="18.42578125" style="112" customWidth="1"/>
    <col min="1024" max="1024" width="9.5703125" style="112" customWidth="1"/>
    <col min="1025" max="1025" width="12.140625" style="112" customWidth="1"/>
    <col min="1026" max="1026" width="10" style="112" customWidth="1"/>
    <col min="1027" max="1027" width="13.140625" style="112" customWidth="1"/>
    <col min="1028" max="1028" width="13" style="112" customWidth="1"/>
    <col min="1029" max="1033" width="15.140625" style="112" customWidth="1"/>
    <col min="1034" max="1034" width="11.28515625" style="112" customWidth="1"/>
    <col min="1035" max="1035" width="9.140625" style="112"/>
    <col min="1036" max="1036" width="13.85546875" style="112" customWidth="1"/>
    <col min="1037" max="1277" width="9.140625" style="112"/>
    <col min="1278" max="1278" width="3.28515625" style="112" customWidth="1"/>
    <col min="1279" max="1279" width="18.42578125" style="112" customWidth="1"/>
    <col min="1280" max="1280" width="9.5703125" style="112" customWidth="1"/>
    <col min="1281" max="1281" width="12.140625" style="112" customWidth="1"/>
    <col min="1282" max="1282" width="10" style="112" customWidth="1"/>
    <col min="1283" max="1283" width="13.140625" style="112" customWidth="1"/>
    <col min="1284" max="1284" width="13" style="112" customWidth="1"/>
    <col min="1285" max="1289" width="15.140625" style="112" customWidth="1"/>
    <col min="1290" max="1290" width="11.28515625" style="112" customWidth="1"/>
    <col min="1291" max="1291" width="9.140625" style="112"/>
    <col min="1292" max="1292" width="13.85546875" style="112" customWidth="1"/>
    <col min="1293" max="1533" width="9.140625" style="112"/>
    <col min="1534" max="1534" width="3.28515625" style="112" customWidth="1"/>
    <col min="1535" max="1535" width="18.42578125" style="112" customWidth="1"/>
    <col min="1536" max="1536" width="9.5703125" style="112" customWidth="1"/>
    <col min="1537" max="1537" width="12.140625" style="112" customWidth="1"/>
    <col min="1538" max="1538" width="10" style="112" customWidth="1"/>
    <col min="1539" max="1539" width="13.140625" style="112" customWidth="1"/>
    <col min="1540" max="1540" width="13" style="112" customWidth="1"/>
    <col min="1541" max="1545" width="15.140625" style="112" customWidth="1"/>
    <col min="1546" max="1546" width="11.28515625" style="112" customWidth="1"/>
    <col min="1547" max="1547" width="9.140625" style="112"/>
    <col min="1548" max="1548" width="13.85546875" style="112" customWidth="1"/>
    <col min="1549" max="1789" width="9.140625" style="112"/>
    <col min="1790" max="1790" width="3.28515625" style="112" customWidth="1"/>
    <col min="1791" max="1791" width="18.42578125" style="112" customWidth="1"/>
    <col min="1792" max="1792" width="9.5703125" style="112" customWidth="1"/>
    <col min="1793" max="1793" width="12.140625" style="112" customWidth="1"/>
    <col min="1794" max="1794" width="10" style="112" customWidth="1"/>
    <col min="1795" max="1795" width="13.140625" style="112" customWidth="1"/>
    <col min="1796" max="1796" width="13" style="112" customWidth="1"/>
    <col min="1797" max="1801" width="15.140625" style="112" customWidth="1"/>
    <col min="1802" max="1802" width="11.28515625" style="112" customWidth="1"/>
    <col min="1803" max="1803" width="9.140625" style="112"/>
    <col min="1804" max="1804" width="13.85546875" style="112" customWidth="1"/>
    <col min="1805" max="2045" width="9.140625" style="112"/>
    <col min="2046" max="2046" width="3.28515625" style="112" customWidth="1"/>
    <col min="2047" max="2047" width="18.42578125" style="112" customWidth="1"/>
    <col min="2048" max="2048" width="9.5703125" style="112" customWidth="1"/>
    <col min="2049" max="2049" width="12.140625" style="112" customWidth="1"/>
    <col min="2050" max="2050" width="10" style="112" customWidth="1"/>
    <col min="2051" max="2051" width="13.140625" style="112" customWidth="1"/>
    <col min="2052" max="2052" width="13" style="112" customWidth="1"/>
    <col min="2053" max="2057" width="15.140625" style="112" customWidth="1"/>
    <col min="2058" max="2058" width="11.28515625" style="112" customWidth="1"/>
    <col min="2059" max="2059" width="9.140625" style="112"/>
    <col min="2060" max="2060" width="13.85546875" style="112" customWidth="1"/>
    <col min="2061" max="2301" width="9.140625" style="112"/>
    <col min="2302" max="2302" width="3.28515625" style="112" customWidth="1"/>
    <col min="2303" max="2303" width="18.42578125" style="112" customWidth="1"/>
    <col min="2304" max="2304" width="9.5703125" style="112" customWidth="1"/>
    <col min="2305" max="2305" width="12.140625" style="112" customWidth="1"/>
    <col min="2306" max="2306" width="10" style="112" customWidth="1"/>
    <col min="2307" max="2307" width="13.140625" style="112" customWidth="1"/>
    <col min="2308" max="2308" width="13" style="112" customWidth="1"/>
    <col min="2309" max="2313" width="15.140625" style="112" customWidth="1"/>
    <col min="2314" max="2314" width="11.28515625" style="112" customWidth="1"/>
    <col min="2315" max="2315" width="9.140625" style="112"/>
    <col min="2316" max="2316" width="13.85546875" style="112" customWidth="1"/>
    <col min="2317" max="2557" width="9.140625" style="112"/>
    <col min="2558" max="2558" width="3.28515625" style="112" customWidth="1"/>
    <col min="2559" max="2559" width="18.42578125" style="112" customWidth="1"/>
    <col min="2560" max="2560" width="9.5703125" style="112" customWidth="1"/>
    <col min="2561" max="2561" width="12.140625" style="112" customWidth="1"/>
    <col min="2562" max="2562" width="10" style="112" customWidth="1"/>
    <col min="2563" max="2563" width="13.140625" style="112" customWidth="1"/>
    <col min="2564" max="2564" width="13" style="112" customWidth="1"/>
    <col min="2565" max="2569" width="15.140625" style="112" customWidth="1"/>
    <col min="2570" max="2570" width="11.28515625" style="112" customWidth="1"/>
    <col min="2571" max="2571" width="9.140625" style="112"/>
    <col min="2572" max="2572" width="13.85546875" style="112" customWidth="1"/>
    <col min="2573" max="2813" width="9.140625" style="112"/>
    <col min="2814" max="2814" width="3.28515625" style="112" customWidth="1"/>
    <col min="2815" max="2815" width="18.42578125" style="112" customWidth="1"/>
    <col min="2816" max="2816" width="9.5703125" style="112" customWidth="1"/>
    <col min="2817" max="2817" width="12.140625" style="112" customWidth="1"/>
    <col min="2818" max="2818" width="10" style="112" customWidth="1"/>
    <col min="2819" max="2819" width="13.140625" style="112" customWidth="1"/>
    <col min="2820" max="2820" width="13" style="112" customWidth="1"/>
    <col min="2821" max="2825" width="15.140625" style="112" customWidth="1"/>
    <col min="2826" max="2826" width="11.28515625" style="112" customWidth="1"/>
    <col min="2827" max="2827" width="9.140625" style="112"/>
    <col min="2828" max="2828" width="13.85546875" style="112" customWidth="1"/>
    <col min="2829" max="3069" width="9.140625" style="112"/>
    <col min="3070" max="3070" width="3.28515625" style="112" customWidth="1"/>
    <col min="3071" max="3071" width="18.42578125" style="112" customWidth="1"/>
    <col min="3072" max="3072" width="9.5703125" style="112" customWidth="1"/>
    <col min="3073" max="3073" width="12.140625" style="112" customWidth="1"/>
    <col min="3074" max="3074" width="10" style="112" customWidth="1"/>
    <col min="3075" max="3075" width="13.140625" style="112" customWidth="1"/>
    <col min="3076" max="3076" width="13" style="112" customWidth="1"/>
    <col min="3077" max="3081" width="15.140625" style="112" customWidth="1"/>
    <col min="3082" max="3082" width="11.28515625" style="112" customWidth="1"/>
    <col min="3083" max="3083" width="9.140625" style="112"/>
    <col min="3084" max="3084" width="13.85546875" style="112" customWidth="1"/>
    <col min="3085" max="3325" width="9.140625" style="112"/>
    <col min="3326" max="3326" width="3.28515625" style="112" customWidth="1"/>
    <col min="3327" max="3327" width="18.42578125" style="112" customWidth="1"/>
    <col min="3328" max="3328" width="9.5703125" style="112" customWidth="1"/>
    <col min="3329" max="3329" width="12.140625" style="112" customWidth="1"/>
    <col min="3330" max="3330" width="10" style="112" customWidth="1"/>
    <col min="3331" max="3331" width="13.140625" style="112" customWidth="1"/>
    <col min="3332" max="3332" width="13" style="112" customWidth="1"/>
    <col min="3333" max="3337" width="15.140625" style="112" customWidth="1"/>
    <col min="3338" max="3338" width="11.28515625" style="112" customWidth="1"/>
    <col min="3339" max="3339" width="9.140625" style="112"/>
    <col min="3340" max="3340" width="13.85546875" style="112" customWidth="1"/>
    <col min="3341" max="3581" width="9.140625" style="112"/>
    <col min="3582" max="3582" width="3.28515625" style="112" customWidth="1"/>
    <col min="3583" max="3583" width="18.42578125" style="112" customWidth="1"/>
    <col min="3584" max="3584" width="9.5703125" style="112" customWidth="1"/>
    <col min="3585" max="3585" width="12.140625" style="112" customWidth="1"/>
    <col min="3586" max="3586" width="10" style="112" customWidth="1"/>
    <col min="3587" max="3587" width="13.140625" style="112" customWidth="1"/>
    <col min="3588" max="3588" width="13" style="112" customWidth="1"/>
    <col min="3589" max="3593" width="15.140625" style="112" customWidth="1"/>
    <col min="3594" max="3594" width="11.28515625" style="112" customWidth="1"/>
    <col min="3595" max="3595" width="9.140625" style="112"/>
    <col min="3596" max="3596" width="13.85546875" style="112" customWidth="1"/>
    <col min="3597" max="3837" width="9.140625" style="112"/>
    <col min="3838" max="3838" width="3.28515625" style="112" customWidth="1"/>
    <col min="3839" max="3839" width="18.42578125" style="112" customWidth="1"/>
    <col min="3840" max="3840" width="9.5703125" style="112" customWidth="1"/>
    <col min="3841" max="3841" width="12.140625" style="112" customWidth="1"/>
    <col min="3842" max="3842" width="10" style="112" customWidth="1"/>
    <col min="3843" max="3843" width="13.140625" style="112" customWidth="1"/>
    <col min="3844" max="3844" width="13" style="112" customWidth="1"/>
    <col min="3845" max="3849" width="15.140625" style="112" customWidth="1"/>
    <col min="3850" max="3850" width="11.28515625" style="112" customWidth="1"/>
    <col min="3851" max="3851" width="9.140625" style="112"/>
    <col min="3852" max="3852" width="13.85546875" style="112" customWidth="1"/>
    <col min="3853" max="4093" width="9.140625" style="112"/>
    <col min="4094" max="4094" width="3.28515625" style="112" customWidth="1"/>
    <col min="4095" max="4095" width="18.42578125" style="112" customWidth="1"/>
    <col min="4096" max="4096" width="9.5703125" style="112" customWidth="1"/>
    <col min="4097" max="4097" width="12.140625" style="112" customWidth="1"/>
    <col min="4098" max="4098" width="10" style="112" customWidth="1"/>
    <col min="4099" max="4099" width="13.140625" style="112" customWidth="1"/>
    <col min="4100" max="4100" width="13" style="112" customWidth="1"/>
    <col min="4101" max="4105" width="15.140625" style="112" customWidth="1"/>
    <col min="4106" max="4106" width="11.28515625" style="112" customWidth="1"/>
    <col min="4107" max="4107" width="9.140625" style="112"/>
    <col min="4108" max="4108" width="13.85546875" style="112" customWidth="1"/>
    <col min="4109" max="4349" width="9.140625" style="112"/>
    <col min="4350" max="4350" width="3.28515625" style="112" customWidth="1"/>
    <col min="4351" max="4351" width="18.42578125" style="112" customWidth="1"/>
    <col min="4352" max="4352" width="9.5703125" style="112" customWidth="1"/>
    <col min="4353" max="4353" width="12.140625" style="112" customWidth="1"/>
    <col min="4354" max="4354" width="10" style="112" customWidth="1"/>
    <col min="4355" max="4355" width="13.140625" style="112" customWidth="1"/>
    <col min="4356" max="4356" width="13" style="112" customWidth="1"/>
    <col min="4357" max="4361" width="15.140625" style="112" customWidth="1"/>
    <col min="4362" max="4362" width="11.28515625" style="112" customWidth="1"/>
    <col min="4363" max="4363" width="9.140625" style="112"/>
    <col min="4364" max="4364" width="13.85546875" style="112" customWidth="1"/>
    <col min="4365" max="4605" width="9.140625" style="112"/>
    <col min="4606" max="4606" width="3.28515625" style="112" customWidth="1"/>
    <col min="4607" max="4607" width="18.42578125" style="112" customWidth="1"/>
    <col min="4608" max="4608" width="9.5703125" style="112" customWidth="1"/>
    <col min="4609" max="4609" width="12.140625" style="112" customWidth="1"/>
    <col min="4610" max="4610" width="10" style="112" customWidth="1"/>
    <col min="4611" max="4611" width="13.140625" style="112" customWidth="1"/>
    <col min="4612" max="4612" width="13" style="112" customWidth="1"/>
    <col min="4613" max="4617" width="15.140625" style="112" customWidth="1"/>
    <col min="4618" max="4618" width="11.28515625" style="112" customWidth="1"/>
    <col min="4619" max="4619" width="9.140625" style="112"/>
    <col min="4620" max="4620" width="13.85546875" style="112" customWidth="1"/>
    <col min="4621" max="4861" width="9.140625" style="112"/>
    <col min="4862" max="4862" width="3.28515625" style="112" customWidth="1"/>
    <col min="4863" max="4863" width="18.42578125" style="112" customWidth="1"/>
    <col min="4864" max="4864" width="9.5703125" style="112" customWidth="1"/>
    <col min="4865" max="4865" width="12.140625" style="112" customWidth="1"/>
    <col min="4866" max="4866" width="10" style="112" customWidth="1"/>
    <col min="4867" max="4867" width="13.140625" style="112" customWidth="1"/>
    <col min="4868" max="4868" width="13" style="112" customWidth="1"/>
    <col min="4869" max="4873" width="15.140625" style="112" customWidth="1"/>
    <col min="4874" max="4874" width="11.28515625" style="112" customWidth="1"/>
    <col min="4875" max="4875" width="9.140625" style="112"/>
    <col min="4876" max="4876" width="13.85546875" style="112" customWidth="1"/>
    <col min="4877" max="5117" width="9.140625" style="112"/>
    <col min="5118" max="5118" width="3.28515625" style="112" customWidth="1"/>
    <col min="5119" max="5119" width="18.42578125" style="112" customWidth="1"/>
    <col min="5120" max="5120" width="9.5703125" style="112" customWidth="1"/>
    <col min="5121" max="5121" width="12.140625" style="112" customWidth="1"/>
    <col min="5122" max="5122" width="10" style="112" customWidth="1"/>
    <col min="5123" max="5123" width="13.140625" style="112" customWidth="1"/>
    <col min="5124" max="5124" width="13" style="112" customWidth="1"/>
    <col min="5125" max="5129" width="15.140625" style="112" customWidth="1"/>
    <col min="5130" max="5130" width="11.28515625" style="112" customWidth="1"/>
    <col min="5131" max="5131" width="9.140625" style="112"/>
    <col min="5132" max="5132" width="13.85546875" style="112" customWidth="1"/>
    <col min="5133" max="5373" width="9.140625" style="112"/>
    <col min="5374" max="5374" width="3.28515625" style="112" customWidth="1"/>
    <col min="5375" max="5375" width="18.42578125" style="112" customWidth="1"/>
    <col min="5376" max="5376" width="9.5703125" style="112" customWidth="1"/>
    <col min="5377" max="5377" width="12.140625" style="112" customWidth="1"/>
    <col min="5378" max="5378" width="10" style="112" customWidth="1"/>
    <col min="5379" max="5379" width="13.140625" style="112" customWidth="1"/>
    <col min="5380" max="5380" width="13" style="112" customWidth="1"/>
    <col min="5381" max="5385" width="15.140625" style="112" customWidth="1"/>
    <col min="5386" max="5386" width="11.28515625" style="112" customWidth="1"/>
    <col min="5387" max="5387" width="9.140625" style="112"/>
    <col min="5388" max="5388" width="13.85546875" style="112" customWidth="1"/>
    <col min="5389" max="5629" width="9.140625" style="112"/>
    <col min="5630" max="5630" width="3.28515625" style="112" customWidth="1"/>
    <col min="5631" max="5631" width="18.42578125" style="112" customWidth="1"/>
    <col min="5632" max="5632" width="9.5703125" style="112" customWidth="1"/>
    <col min="5633" max="5633" width="12.140625" style="112" customWidth="1"/>
    <col min="5634" max="5634" width="10" style="112" customWidth="1"/>
    <col min="5635" max="5635" width="13.140625" style="112" customWidth="1"/>
    <col min="5636" max="5636" width="13" style="112" customWidth="1"/>
    <col min="5637" max="5641" width="15.140625" style="112" customWidth="1"/>
    <col min="5642" max="5642" width="11.28515625" style="112" customWidth="1"/>
    <col min="5643" max="5643" width="9.140625" style="112"/>
    <col min="5644" max="5644" width="13.85546875" style="112" customWidth="1"/>
    <col min="5645" max="5885" width="9.140625" style="112"/>
    <col min="5886" max="5886" width="3.28515625" style="112" customWidth="1"/>
    <col min="5887" max="5887" width="18.42578125" style="112" customWidth="1"/>
    <col min="5888" max="5888" width="9.5703125" style="112" customWidth="1"/>
    <col min="5889" max="5889" width="12.140625" style="112" customWidth="1"/>
    <col min="5890" max="5890" width="10" style="112" customWidth="1"/>
    <col min="5891" max="5891" width="13.140625" style="112" customWidth="1"/>
    <col min="5892" max="5892" width="13" style="112" customWidth="1"/>
    <col min="5893" max="5897" width="15.140625" style="112" customWidth="1"/>
    <col min="5898" max="5898" width="11.28515625" style="112" customWidth="1"/>
    <col min="5899" max="5899" width="9.140625" style="112"/>
    <col min="5900" max="5900" width="13.85546875" style="112" customWidth="1"/>
    <col min="5901" max="6141" width="9.140625" style="112"/>
    <col min="6142" max="6142" width="3.28515625" style="112" customWidth="1"/>
    <col min="6143" max="6143" width="18.42578125" style="112" customWidth="1"/>
    <col min="6144" max="6144" width="9.5703125" style="112" customWidth="1"/>
    <col min="6145" max="6145" width="12.140625" style="112" customWidth="1"/>
    <col min="6146" max="6146" width="10" style="112" customWidth="1"/>
    <col min="6147" max="6147" width="13.140625" style="112" customWidth="1"/>
    <col min="6148" max="6148" width="13" style="112" customWidth="1"/>
    <col min="6149" max="6153" width="15.140625" style="112" customWidth="1"/>
    <col min="6154" max="6154" width="11.28515625" style="112" customWidth="1"/>
    <col min="6155" max="6155" width="9.140625" style="112"/>
    <col min="6156" max="6156" width="13.85546875" style="112" customWidth="1"/>
    <col min="6157" max="6397" width="9.140625" style="112"/>
    <col min="6398" max="6398" width="3.28515625" style="112" customWidth="1"/>
    <col min="6399" max="6399" width="18.42578125" style="112" customWidth="1"/>
    <col min="6400" max="6400" width="9.5703125" style="112" customWidth="1"/>
    <col min="6401" max="6401" width="12.140625" style="112" customWidth="1"/>
    <col min="6402" max="6402" width="10" style="112" customWidth="1"/>
    <col min="6403" max="6403" width="13.140625" style="112" customWidth="1"/>
    <col min="6404" max="6404" width="13" style="112" customWidth="1"/>
    <col min="6405" max="6409" width="15.140625" style="112" customWidth="1"/>
    <col min="6410" max="6410" width="11.28515625" style="112" customWidth="1"/>
    <col min="6411" max="6411" width="9.140625" style="112"/>
    <col min="6412" max="6412" width="13.85546875" style="112" customWidth="1"/>
    <col min="6413" max="6653" width="9.140625" style="112"/>
    <col min="6654" max="6654" width="3.28515625" style="112" customWidth="1"/>
    <col min="6655" max="6655" width="18.42578125" style="112" customWidth="1"/>
    <col min="6656" max="6656" width="9.5703125" style="112" customWidth="1"/>
    <col min="6657" max="6657" width="12.140625" style="112" customWidth="1"/>
    <col min="6658" max="6658" width="10" style="112" customWidth="1"/>
    <col min="6659" max="6659" width="13.140625" style="112" customWidth="1"/>
    <col min="6660" max="6660" width="13" style="112" customWidth="1"/>
    <col min="6661" max="6665" width="15.140625" style="112" customWidth="1"/>
    <col min="6666" max="6666" width="11.28515625" style="112" customWidth="1"/>
    <col min="6667" max="6667" width="9.140625" style="112"/>
    <col min="6668" max="6668" width="13.85546875" style="112" customWidth="1"/>
    <col min="6669" max="6909" width="9.140625" style="112"/>
    <col min="6910" max="6910" width="3.28515625" style="112" customWidth="1"/>
    <col min="6911" max="6911" width="18.42578125" style="112" customWidth="1"/>
    <col min="6912" max="6912" width="9.5703125" style="112" customWidth="1"/>
    <col min="6913" max="6913" width="12.140625" style="112" customWidth="1"/>
    <col min="6914" max="6914" width="10" style="112" customWidth="1"/>
    <col min="6915" max="6915" width="13.140625" style="112" customWidth="1"/>
    <col min="6916" max="6916" width="13" style="112" customWidth="1"/>
    <col min="6917" max="6921" width="15.140625" style="112" customWidth="1"/>
    <col min="6922" max="6922" width="11.28515625" style="112" customWidth="1"/>
    <col min="6923" max="6923" width="9.140625" style="112"/>
    <col min="6924" max="6924" width="13.85546875" style="112" customWidth="1"/>
    <col min="6925" max="7165" width="9.140625" style="112"/>
    <col min="7166" max="7166" width="3.28515625" style="112" customWidth="1"/>
    <col min="7167" max="7167" width="18.42578125" style="112" customWidth="1"/>
    <col min="7168" max="7168" width="9.5703125" style="112" customWidth="1"/>
    <col min="7169" max="7169" width="12.140625" style="112" customWidth="1"/>
    <col min="7170" max="7170" width="10" style="112" customWidth="1"/>
    <col min="7171" max="7171" width="13.140625" style="112" customWidth="1"/>
    <col min="7172" max="7172" width="13" style="112" customWidth="1"/>
    <col min="7173" max="7177" width="15.140625" style="112" customWidth="1"/>
    <col min="7178" max="7178" width="11.28515625" style="112" customWidth="1"/>
    <col min="7179" max="7179" width="9.140625" style="112"/>
    <col min="7180" max="7180" width="13.85546875" style="112" customWidth="1"/>
    <col min="7181" max="7421" width="9.140625" style="112"/>
    <col min="7422" max="7422" width="3.28515625" style="112" customWidth="1"/>
    <col min="7423" max="7423" width="18.42578125" style="112" customWidth="1"/>
    <col min="7424" max="7424" width="9.5703125" style="112" customWidth="1"/>
    <col min="7425" max="7425" width="12.140625" style="112" customWidth="1"/>
    <col min="7426" max="7426" width="10" style="112" customWidth="1"/>
    <col min="7427" max="7427" width="13.140625" style="112" customWidth="1"/>
    <col min="7428" max="7428" width="13" style="112" customWidth="1"/>
    <col min="7429" max="7433" width="15.140625" style="112" customWidth="1"/>
    <col min="7434" max="7434" width="11.28515625" style="112" customWidth="1"/>
    <col min="7435" max="7435" width="9.140625" style="112"/>
    <col min="7436" max="7436" width="13.85546875" style="112" customWidth="1"/>
    <col min="7437" max="7677" width="9.140625" style="112"/>
    <col min="7678" max="7678" width="3.28515625" style="112" customWidth="1"/>
    <col min="7679" max="7679" width="18.42578125" style="112" customWidth="1"/>
    <col min="7680" max="7680" width="9.5703125" style="112" customWidth="1"/>
    <col min="7681" max="7681" width="12.140625" style="112" customWidth="1"/>
    <col min="7682" max="7682" width="10" style="112" customWidth="1"/>
    <col min="7683" max="7683" width="13.140625" style="112" customWidth="1"/>
    <col min="7684" max="7684" width="13" style="112" customWidth="1"/>
    <col min="7685" max="7689" width="15.140625" style="112" customWidth="1"/>
    <col min="7690" max="7690" width="11.28515625" style="112" customWidth="1"/>
    <col min="7691" max="7691" width="9.140625" style="112"/>
    <col min="7692" max="7692" width="13.85546875" style="112" customWidth="1"/>
    <col min="7693" max="7933" width="9.140625" style="112"/>
    <col min="7934" max="7934" width="3.28515625" style="112" customWidth="1"/>
    <col min="7935" max="7935" width="18.42578125" style="112" customWidth="1"/>
    <col min="7936" max="7936" width="9.5703125" style="112" customWidth="1"/>
    <col min="7937" max="7937" width="12.140625" style="112" customWidth="1"/>
    <col min="7938" max="7938" width="10" style="112" customWidth="1"/>
    <col min="7939" max="7939" width="13.140625" style="112" customWidth="1"/>
    <col min="7940" max="7940" width="13" style="112" customWidth="1"/>
    <col min="7941" max="7945" width="15.140625" style="112" customWidth="1"/>
    <col min="7946" max="7946" width="11.28515625" style="112" customWidth="1"/>
    <col min="7947" max="7947" width="9.140625" style="112"/>
    <col min="7948" max="7948" width="13.85546875" style="112" customWidth="1"/>
    <col min="7949" max="8189" width="9.140625" style="112"/>
    <col min="8190" max="8190" width="3.28515625" style="112" customWidth="1"/>
    <col min="8191" max="8191" width="18.42578125" style="112" customWidth="1"/>
    <col min="8192" max="8192" width="9.5703125" style="112" customWidth="1"/>
    <col min="8193" max="8193" width="12.140625" style="112" customWidth="1"/>
    <col min="8194" max="8194" width="10" style="112" customWidth="1"/>
    <col min="8195" max="8195" width="13.140625" style="112" customWidth="1"/>
    <col min="8196" max="8196" width="13" style="112" customWidth="1"/>
    <col min="8197" max="8201" width="15.140625" style="112" customWidth="1"/>
    <col min="8202" max="8202" width="11.28515625" style="112" customWidth="1"/>
    <col min="8203" max="8203" width="9.140625" style="112"/>
    <col min="8204" max="8204" width="13.85546875" style="112" customWidth="1"/>
    <col min="8205" max="8445" width="9.140625" style="112"/>
    <col min="8446" max="8446" width="3.28515625" style="112" customWidth="1"/>
    <col min="8447" max="8447" width="18.42578125" style="112" customWidth="1"/>
    <col min="8448" max="8448" width="9.5703125" style="112" customWidth="1"/>
    <col min="8449" max="8449" width="12.140625" style="112" customWidth="1"/>
    <col min="8450" max="8450" width="10" style="112" customWidth="1"/>
    <col min="8451" max="8451" width="13.140625" style="112" customWidth="1"/>
    <col min="8452" max="8452" width="13" style="112" customWidth="1"/>
    <col min="8453" max="8457" width="15.140625" style="112" customWidth="1"/>
    <col min="8458" max="8458" width="11.28515625" style="112" customWidth="1"/>
    <col min="8459" max="8459" width="9.140625" style="112"/>
    <col min="8460" max="8460" width="13.85546875" style="112" customWidth="1"/>
    <col min="8461" max="8701" width="9.140625" style="112"/>
    <col min="8702" max="8702" width="3.28515625" style="112" customWidth="1"/>
    <col min="8703" max="8703" width="18.42578125" style="112" customWidth="1"/>
    <col min="8704" max="8704" width="9.5703125" style="112" customWidth="1"/>
    <col min="8705" max="8705" width="12.140625" style="112" customWidth="1"/>
    <col min="8706" max="8706" width="10" style="112" customWidth="1"/>
    <col min="8707" max="8707" width="13.140625" style="112" customWidth="1"/>
    <col min="8708" max="8708" width="13" style="112" customWidth="1"/>
    <col min="8709" max="8713" width="15.140625" style="112" customWidth="1"/>
    <col min="8714" max="8714" width="11.28515625" style="112" customWidth="1"/>
    <col min="8715" max="8715" width="9.140625" style="112"/>
    <col min="8716" max="8716" width="13.85546875" style="112" customWidth="1"/>
    <col min="8717" max="8957" width="9.140625" style="112"/>
    <col min="8958" max="8958" width="3.28515625" style="112" customWidth="1"/>
    <col min="8959" max="8959" width="18.42578125" style="112" customWidth="1"/>
    <col min="8960" max="8960" width="9.5703125" style="112" customWidth="1"/>
    <col min="8961" max="8961" width="12.140625" style="112" customWidth="1"/>
    <col min="8962" max="8962" width="10" style="112" customWidth="1"/>
    <col min="8963" max="8963" width="13.140625" style="112" customWidth="1"/>
    <col min="8964" max="8964" width="13" style="112" customWidth="1"/>
    <col min="8965" max="8969" width="15.140625" style="112" customWidth="1"/>
    <col min="8970" max="8970" width="11.28515625" style="112" customWidth="1"/>
    <col min="8971" max="8971" width="9.140625" style="112"/>
    <col min="8972" max="8972" width="13.85546875" style="112" customWidth="1"/>
    <col min="8973" max="9213" width="9.140625" style="112"/>
    <col min="9214" max="9214" width="3.28515625" style="112" customWidth="1"/>
    <col min="9215" max="9215" width="18.42578125" style="112" customWidth="1"/>
    <col min="9216" max="9216" width="9.5703125" style="112" customWidth="1"/>
    <col min="9217" max="9217" width="12.140625" style="112" customWidth="1"/>
    <col min="9218" max="9218" width="10" style="112" customWidth="1"/>
    <col min="9219" max="9219" width="13.140625" style="112" customWidth="1"/>
    <col min="9220" max="9220" width="13" style="112" customWidth="1"/>
    <col min="9221" max="9225" width="15.140625" style="112" customWidth="1"/>
    <col min="9226" max="9226" width="11.28515625" style="112" customWidth="1"/>
    <col min="9227" max="9227" width="9.140625" style="112"/>
    <col min="9228" max="9228" width="13.85546875" style="112" customWidth="1"/>
    <col min="9229" max="9469" width="9.140625" style="112"/>
    <col min="9470" max="9470" width="3.28515625" style="112" customWidth="1"/>
    <col min="9471" max="9471" width="18.42578125" style="112" customWidth="1"/>
    <col min="9472" max="9472" width="9.5703125" style="112" customWidth="1"/>
    <col min="9473" max="9473" width="12.140625" style="112" customWidth="1"/>
    <col min="9474" max="9474" width="10" style="112" customWidth="1"/>
    <col min="9475" max="9475" width="13.140625" style="112" customWidth="1"/>
    <col min="9476" max="9476" width="13" style="112" customWidth="1"/>
    <col min="9477" max="9481" width="15.140625" style="112" customWidth="1"/>
    <col min="9482" max="9482" width="11.28515625" style="112" customWidth="1"/>
    <col min="9483" max="9483" width="9.140625" style="112"/>
    <col min="9484" max="9484" width="13.85546875" style="112" customWidth="1"/>
    <col min="9485" max="9725" width="9.140625" style="112"/>
    <col min="9726" max="9726" width="3.28515625" style="112" customWidth="1"/>
    <col min="9727" max="9727" width="18.42578125" style="112" customWidth="1"/>
    <col min="9728" max="9728" width="9.5703125" style="112" customWidth="1"/>
    <col min="9729" max="9729" width="12.140625" style="112" customWidth="1"/>
    <col min="9730" max="9730" width="10" style="112" customWidth="1"/>
    <col min="9731" max="9731" width="13.140625" style="112" customWidth="1"/>
    <col min="9732" max="9732" width="13" style="112" customWidth="1"/>
    <col min="9733" max="9737" width="15.140625" style="112" customWidth="1"/>
    <col min="9738" max="9738" width="11.28515625" style="112" customWidth="1"/>
    <col min="9739" max="9739" width="9.140625" style="112"/>
    <col min="9740" max="9740" width="13.85546875" style="112" customWidth="1"/>
    <col min="9741" max="9981" width="9.140625" style="112"/>
    <col min="9982" max="9982" width="3.28515625" style="112" customWidth="1"/>
    <col min="9983" max="9983" width="18.42578125" style="112" customWidth="1"/>
    <col min="9984" max="9984" width="9.5703125" style="112" customWidth="1"/>
    <col min="9985" max="9985" width="12.140625" style="112" customWidth="1"/>
    <col min="9986" max="9986" width="10" style="112" customWidth="1"/>
    <col min="9987" max="9987" width="13.140625" style="112" customWidth="1"/>
    <col min="9988" max="9988" width="13" style="112" customWidth="1"/>
    <col min="9989" max="9993" width="15.140625" style="112" customWidth="1"/>
    <col min="9994" max="9994" width="11.28515625" style="112" customWidth="1"/>
    <col min="9995" max="9995" width="9.140625" style="112"/>
    <col min="9996" max="9996" width="13.85546875" style="112" customWidth="1"/>
    <col min="9997" max="10237" width="9.140625" style="112"/>
    <col min="10238" max="10238" width="3.28515625" style="112" customWidth="1"/>
    <col min="10239" max="10239" width="18.42578125" style="112" customWidth="1"/>
    <col min="10240" max="10240" width="9.5703125" style="112" customWidth="1"/>
    <col min="10241" max="10241" width="12.140625" style="112" customWidth="1"/>
    <col min="10242" max="10242" width="10" style="112" customWidth="1"/>
    <col min="10243" max="10243" width="13.140625" style="112" customWidth="1"/>
    <col min="10244" max="10244" width="13" style="112" customWidth="1"/>
    <col min="10245" max="10249" width="15.140625" style="112" customWidth="1"/>
    <col min="10250" max="10250" width="11.28515625" style="112" customWidth="1"/>
    <col min="10251" max="10251" width="9.140625" style="112"/>
    <col min="10252" max="10252" width="13.85546875" style="112" customWidth="1"/>
    <col min="10253" max="10493" width="9.140625" style="112"/>
    <col min="10494" max="10494" width="3.28515625" style="112" customWidth="1"/>
    <col min="10495" max="10495" width="18.42578125" style="112" customWidth="1"/>
    <col min="10496" max="10496" width="9.5703125" style="112" customWidth="1"/>
    <col min="10497" max="10497" width="12.140625" style="112" customWidth="1"/>
    <col min="10498" max="10498" width="10" style="112" customWidth="1"/>
    <col min="10499" max="10499" width="13.140625" style="112" customWidth="1"/>
    <col min="10500" max="10500" width="13" style="112" customWidth="1"/>
    <col min="10501" max="10505" width="15.140625" style="112" customWidth="1"/>
    <col min="10506" max="10506" width="11.28515625" style="112" customWidth="1"/>
    <col min="10507" max="10507" width="9.140625" style="112"/>
    <col min="10508" max="10508" width="13.85546875" style="112" customWidth="1"/>
    <col min="10509" max="10749" width="9.140625" style="112"/>
    <col min="10750" max="10750" width="3.28515625" style="112" customWidth="1"/>
    <col min="10751" max="10751" width="18.42578125" style="112" customWidth="1"/>
    <col min="10752" max="10752" width="9.5703125" style="112" customWidth="1"/>
    <col min="10753" max="10753" width="12.140625" style="112" customWidth="1"/>
    <col min="10754" max="10754" width="10" style="112" customWidth="1"/>
    <col min="10755" max="10755" width="13.140625" style="112" customWidth="1"/>
    <col min="10756" max="10756" width="13" style="112" customWidth="1"/>
    <col min="10757" max="10761" width="15.140625" style="112" customWidth="1"/>
    <col min="10762" max="10762" width="11.28515625" style="112" customWidth="1"/>
    <col min="10763" max="10763" width="9.140625" style="112"/>
    <col min="10764" max="10764" width="13.85546875" style="112" customWidth="1"/>
    <col min="10765" max="11005" width="9.140625" style="112"/>
    <col min="11006" max="11006" width="3.28515625" style="112" customWidth="1"/>
    <col min="11007" max="11007" width="18.42578125" style="112" customWidth="1"/>
    <col min="11008" max="11008" width="9.5703125" style="112" customWidth="1"/>
    <col min="11009" max="11009" width="12.140625" style="112" customWidth="1"/>
    <col min="11010" max="11010" width="10" style="112" customWidth="1"/>
    <col min="11011" max="11011" width="13.140625" style="112" customWidth="1"/>
    <col min="11012" max="11012" width="13" style="112" customWidth="1"/>
    <col min="11013" max="11017" width="15.140625" style="112" customWidth="1"/>
    <col min="11018" max="11018" width="11.28515625" style="112" customWidth="1"/>
    <col min="11019" max="11019" width="9.140625" style="112"/>
    <col min="11020" max="11020" width="13.85546875" style="112" customWidth="1"/>
    <col min="11021" max="11261" width="9.140625" style="112"/>
    <col min="11262" max="11262" width="3.28515625" style="112" customWidth="1"/>
    <col min="11263" max="11263" width="18.42578125" style="112" customWidth="1"/>
    <col min="11264" max="11264" width="9.5703125" style="112" customWidth="1"/>
    <col min="11265" max="11265" width="12.140625" style="112" customWidth="1"/>
    <col min="11266" max="11266" width="10" style="112" customWidth="1"/>
    <col min="11267" max="11267" width="13.140625" style="112" customWidth="1"/>
    <col min="11268" max="11268" width="13" style="112" customWidth="1"/>
    <col min="11269" max="11273" width="15.140625" style="112" customWidth="1"/>
    <col min="11274" max="11274" width="11.28515625" style="112" customWidth="1"/>
    <col min="11275" max="11275" width="9.140625" style="112"/>
    <col min="11276" max="11276" width="13.85546875" style="112" customWidth="1"/>
    <col min="11277" max="11517" width="9.140625" style="112"/>
    <col min="11518" max="11518" width="3.28515625" style="112" customWidth="1"/>
    <col min="11519" max="11519" width="18.42578125" style="112" customWidth="1"/>
    <col min="11520" max="11520" width="9.5703125" style="112" customWidth="1"/>
    <col min="11521" max="11521" width="12.140625" style="112" customWidth="1"/>
    <col min="11522" max="11522" width="10" style="112" customWidth="1"/>
    <col min="11523" max="11523" width="13.140625" style="112" customWidth="1"/>
    <col min="11524" max="11524" width="13" style="112" customWidth="1"/>
    <col min="11525" max="11529" width="15.140625" style="112" customWidth="1"/>
    <col min="11530" max="11530" width="11.28515625" style="112" customWidth="1"/>
    <col min="11531" max="11531" width="9.140625" style="112"/>
    <col min="11532" max="11532" width="13.85546875" style="112" customWidth="1"/>
    <col min="11533" max="11773" width="9.140625" style="112"/>
    <col min="11774" max="11774" width="3.28515625" style="112" customWidth="1"/>
    <col min="11775" max="11775" width="18.42578125" style="112" customWidth="1"/>
    <col min="11776" max="11776" width="9.5703125" style="112" customWidth="1"/>
    <col min="11777" max="11777" width="12.140625" style="112" customWidth="1"/>
    <col min="11778" max="11778" width="10" style="112" customWidth="1"/>
    <col min="11779" max="11779" width="13.140625" style="112" customWidth="1"/>
    <col min="11780" max="11780" width="13" style="112" customWidth="1"/>
    <col min="11781" max="11785" width="15.140625" style="112" customWidth="1"/>
    <col min="11786" max="11786" width="11.28515625" style="112" customWidth="1"/>
    <col min="11787" max="11787" width="9.140625" style="112"/>
    <col min="11788" max="11788" width="13.85546875" style="112" customWidth="1"/>
    <col min="11789" max="12029" width="9.140625" style="112"/>
    <col min="12030" max="12030" width="3.28515625" style="112" customWidth="1"/>
    <col min="12031" max="12031" width="18.42578125" style="112" customWidth="1"/>
    <col min="12032" max="12032" width="9.5703125" style="112" customWidth="1"/>
    <col min="12033" max="12033" width="12.140625" style="112" customWidth="1"/>
    <col min="12034" max="12034" width="10" style="112" customWidth="1"/>
    <col min="12035" max="12035" width="13.140625" style="112" customWidth="1"/>
    <col min="12036" max="12036" width="13" style="112" customWidth="1"/>
    <col min="12037" max="12041" width="15.140625" style="112" customWidth="1"/>
    <col min="12042" max="12042" width="11.28515625" style="112" customWidth="1"/>
    <col min="12043" max="12043" width="9.140625" style="112"/>
    <col min="12044" max="12044" width="13.85546875" style="112" customWidth="1"/>
    <col min="12045" max="12285" width="9.140625" style="112"/>
    <col min="12286" max="12286" width="3.28515625" style="112" customWidth="1"/>
    <col min="12287" max="12287" width="18.42578125" style="112" customWidth="1"/>
    <col min="12288" max="12288" width="9.5703125" style="112" customWidth="1"/>
    <col min="12289" max="12289" width="12.140625" style="112" customWidth="1"/>
    <col min="12290" max="12290" width="10" style="112" customWidth="1"/>
    <col min="12291" max="12291" width="13.140625" style="112" customWidth="1"/>
    <col min="12292" max="12292" width="13" style="112" customWidth="1"/>
    <col min="12293" max="12297" width="15.140625" style="112" customWidth="1"/>
    <col min="12298" max="12298" width="11.28515625" style="112" customWidth="1"/>
    <col min="12299" max="12299" width="9.140625" style="112"/>
    <col min="12300" max="12300" width="13.85546875" style="112" customWidth="1"/>
    <col min="12301" max="12541" width="9.140625" style="112"/>
    <col min="12542" max="12542" width="3.28515625" style="112" customWidth="1"/>
    <col min="12543" max="12543" width="18.42578125" style="112" customWidth="1"/>
    <col min="12544" max="12544" width="9.5703125" style="112" customWidth="1"/>
    <col min="12545" max="12545" width="12.140625" style="112" customWidth="1"/>
    <col min="12546" max="12546" width="10" style="112" customWidth="1"/>
    <col min="12547" max="12547" width="13.140625" style="112" customWidth="1"/>
    <col min="12548" max="12548" width="13" style="112" customWidth="1"/>
    <col min="12549" max="12553" width="15.140625" style="112" customWidth="1"/>
    <col min="12554" max="12554" width="11.28515625" style="112" customWidth="1"/>
    <col min="12555" max="12555" width="9.140625" style="112"/>
    <col min="12556" max="12556" width="13.85546875" style="112" customWidth="1"/>
    <col min="12557" max="12797" width="9.140625" style="112"/>
    <col min="12798" max="12798" width="3.28515625" style="112" customWidth="1"/>
    <col min="12799" max="12799" width="18.42578125" style="112" customWidth="1"/>
    <col min="12800" max="12800" width="9.5703125" style="112" customWidth="1"/>
    <col min="12801" max="12801" width="12.140625" style="112" customWidth="1"/>
    <col min="12802" max="12802" width="10" style="112" customWidth="1"/>
    <col min="12803" max="12803" width="13.140625" style="112" customWidth="1"/>
    <col min="12804" max="12804" width="13" style="112" customWidth="1"/>
    <col min="12805" max="12809" width="15.140625" style="112" customWidth="1"/>
    <col min="12810" max="12810" width="11.28515625" style="112" customWidth="1"/>
    <col min="12811" max="12811" width="9.140625" style="112"/>
    <col min="12812" max="12812" width="13.85546875" style="112" customWidth="1"/>
    <col min="12813" max="13053" width="9.140625" style="112"/>
    <col min="13054" max="13054" width="3.28515625" style="112" customWidth="1"/>
    <col min="13055" max="13055" width="18.42578125" style="112" customWidth="1"/>
    <col min="13056" max="13056" width="9.5703125" style="112" customWidth="1"/>
    <col min="13057" max="13057" width="12.140625" style="112" customWidth="1"/>
    <col min="13058" max="13058" width="10" style="112" customWidth="1"/>
    <col min="13059" max="13059" width="13.140625" style="112" customWidth="1"/>
    <col min="13060" max="13060" width="13" style="112" customWidth="1"/>
    <col min="13061" max="13065" width="15.140625" style="112" customWidth="1"/>
    <col min="13066" max="13066" width="11.28515625" style="112" customWidth="1"/>
    <col min="13067" max="13067" width="9.140625" style="112"/>
    <col min="13068" max="13068" width="13.85546875" style="112" customWidth="1"/>
    <col min="13069" max="13309" width="9.140625" style="112"/>
    <col min="13310" max="13310" width="3.28515625" style="112" customWidth="1"/>
    <col min="13311" max="13311" width="18.42578125" style="112" customWidth="1"/>
    <col min="13312" max="13312" width="9.5703125" style="112" customWidth="1"/>
    <col min="13313" max="13313" width="12.140625" style="112" customWidth="1"/>
    <col min="13314" max="13314" width="10" style="112" customWidth="1"/>
    <col min="13315" max="13315" width="13.140625" style="112" customWidth="1"/>
    <col min="13316" max="13316" width="13" style="112" customWidth="1"/>
    <col min="13317" max="13321" width="15.140625" style="112" customWidth="1"/>
    <col min="13322" max="13322" width="11.28515625" style="112" customWidth="1"/>
    <col min="13323" max="13323" width="9.140625" style="112"/>
    <col min="13324" max="13324" width="13.85546875" style="112" customWidth="1"/>
    <col min="13325" max="13565" width="9.140625" style="112"/>
    <col min="13566" max="13566" width="3.28515625" style="112" customWidth="1"/>
    <col min="13567" max="13567" width="18.42578125" style="112" customWidth="1"/>
    <col min="13568" max="13568" width="9.5703125" style="112" customWidth="1"/>
    <col min="13569" max="13569" width="12.140625" style="112" customWidth="1"/>
    <col min="13570" max="13570" width="10" style="112" customWidth="1"/>
    <col min="13571" max="13571" width="13.140625" style="112" customWidth="1"/>
    <col min="13572" max="13572" width="13" style="112" customWidth="1"/>
    <col min="13573" max="13577" width="15.140625" style="112" customWidth="1"/>
    <col min="13578" max="13578" width="11.28515625" style="112" customWidth="1"/>
    <col min="13579" max="13579" width="9.140625" style="112"/>
    <col min="13580" max="13580" width="13.85546875" style="112" customWidth="1"/>
    <col min="13581" max="13821" width="9.140625" style="112"/>
    <col min="13822" max="13822" width="3.28515625" style="112" customWidth="1"/>
    <col min="13823" max="13823" width="18.42578125" style="112" customWidth="1"/>
    <col min="13824" max="13824" width="9.5703125" style="112" customWidth="1"/>
    <col min="13825" max="13825" width="12.140625" style="112" customWidth="1"/>
    <col min="13826" max="13826" width="10" style="112" customWidth="1"/>
    <col min="13827" max="13827" width="13.140625" style="112" customWidth="1"/>
    <col min="13828" max="13828" width="13" style="112" customWidth="1"/>
    <col min="13829" max="13833" width="15.140625" style="112" customWidth="1"/>
    <col min="13834" max="13834" width="11.28515625" style="112" customWidth="1"/>
    <col min="13835" max="13835" width="9.140625" style="112"/>
    <col min="13836" max="13836" width="13.85546875" style="112" customWidth="1"/>
    <col min="13837" max="14077" width="9.140625" style="112"/>
    <col min="14078" max="14078" width="3.28515625" style="112" customWidth="1"/>
    <col min="14079" max="14079" width="18.42578125" style="112" customWidth="1"/>
    <col min="14080" max="14080" width="9.5703125" style="112" customWidth="1"/>
    <col min="14081" max="14081" width="12.140625" style="112" customWidth="1"/>
    <col min="14082" max="14082" width="10" style="112" customWidth="1"/>
    <col min="14083" max="14083" width="13.140625" style="112" customWidth="1"/>
    <col min="14084" max="14084" width="13" style="112" customWidth="1"/>
    <col min="14085" max="14089" width="15.140625" style="112" customWidth="1"/>
    <col min="14090" max="14090" width="11.28515625" style="112" customWidth="1"/>
    <col min="14091" max="14091" width="9.140625" style="112"/>
    <col min="14092" max="14092" width="13.85546875" style="112" customWidth="1"/>
    <col min="14093" max="14333" width="9.140625" style="112"/>
    <col min="14334" max="14334" width="3.28515625" style="112" customWidth="1"/>
    <col min="14335" max="14335" width="18.42578125" style="112" customWidth="1"/>
    <col min="14336" max="14336" width="9.5703125" style="112" customWidth="1"/>
    <col min="14337" max="14337" width="12.140625" style="112" customWidth="1"/>
    <col min="14338" max="14338" width="10" style="112" customWidth="1"/>
    <col min="14339" max="14339" width="13.140625" style="112" customWidth="1"/>
    <col min="14340" max="14340" width="13" style="112" customWidth="1"/>
    <col min="14341" max="14345" width="15.140625" style="112" customWidth="1"/>
    <col min="14346" max="14346" width="11.28515625" style="112" customWidth="1"/>
    <col min="14347" max="14347" width="9.140625" style="112"/>
    <col min="14348" max="14348" width="13.85546875" style="112" customWidth="1"/>
    <col min="14349" max="14589" width="9.140625" style="112"/>
    <col min="14590" max="14590" width="3.28515625" style="112" customWidth="1"/>
    <col min="14591" max="14591" width="18.42578125" style="112" customWidth="1"/>
    <col min="14592" max="14592" width="9.5703125" style="112" customWidth="1"/>
    <col min="14593" max="14593" width="12.140625" style="112" customWidth="1"/>
    <col min="14594" max="14594" width="10" style="112" customWidth="1"/>
    <col min="14595" max="14595" width="13.140625" style="112" customWidth="1"/>
    <col min="14596" max="14596" width="13" style="112" customWidth="1"/>
    <col min="14597" max="14601" width="15.140625" style="112" customWidth="1"/>
    <col min="14602" max="14602" width="11.28515625" style="112" customWidth="1"/>
    <col min="14603" max="14603" width="9.140625" style="112"/>
    <col min="14604" max="14604" width="13.85546875" style="112" customWidth="1"/>
    <col min="14605" max="14845" width="9.140625" style="112"/>
    <col min="14846" max="14846" width="3.28515625" style="112" customWidth="1"/>
    <col min="14847" max="14847" width="18.42578125" style="112" customWidth="1"/>
    <col min="14848" max="14848" width="9.5703125" style="112" customWidth="1"/>
    <col min="14849" max="14849" width="12.140625" style="112" customWidth="1"/>
    <col min="14850" max="14850" width="10" style="112" customWidth="1"/>
    <col min="14851" max="14851" width="13.140625" style="112" customWidth="1"/>
    <col min="14852" max="14852" width="13" style="112" customWidth="1"/>
    <col min="14853" max="14857" width="15.140625" style="112" customWidth="1"/>
    <col min="14858" max="14858" width="11.28515625" style="112" customWidth="1"/>
    <col min="14859" max="14859" width="9.140625" style="112"/>
    <col min="14860" max="14860" width="13.85546875" style="112" customWidth="1"/>
    <col min="14861" max="15101" width="9.140625" style="112"/>
    <col min="15102" max="15102" width="3.28515625" style="112" customWidth="1"/>
    <col min="15103" max="15103" width="18.42578125" style="112" customWidth="1"/>
    <col min="15104" max="15104" width="9.5703125" style="112" customWidth="1"/>
    <col min="15105" max="15105" width="12.140625" style="112" customWidth="1"/>
    <col min="15106" max="15106" width="10" style="112" customWidth="1"/>
    <col min="15107" max="15107" width="13.140625" style="112" customWidth="1"/>
    <col min="15108" max="15108" width="13" style="112" customWidth="1"/>
    <col min="15109" max="15113" width="15.140625" style="112" customWidth="1"/>
    <col min="15114" max="15114" width="11.28515625" style="112" customWidth="1"/>
    <col min="15115" max="15115" width="9.140625" style="112"/>
    <col min="15116" max="15116" width="13.85546875" style="112" customWidth="1"/>
    <col min="15117" max="15357" width="9.140625" style="112"/>
    <col min="15358" max="15358" width="3.28515625" style="112" customWidth="1"/>
    <col min="15359" max="15359" width="18.42578125" style="112" customWidth="1"/>
    <col min="15360" max="15360" width="9.5703125" style="112" customWidth="1"/>
    <col min="15361" max="15361" width="12.140625" style="112" customWidth="1"/>
    <col min="15362" max="15362" width="10" style="112" customWidth="1"/>
    <col min="15363" max="15363" width="13.140625" style="112" customWidth="1"/>
    <col min="15364" max="15364" width="13" style="112" customWidth="1"/>
    <col min="15365" max="15369" width="15.140625" style="112" customWidth="1"/>
    <col min="15370" max="15370" width="11.28515625" style="112" customWidth="1"/>
    <col min="15371" max="15371" width="9.140625" style="112"/>
    <col min="15372" max="15372" width="13.85546875" style="112" customWidth="1"/>
    <col min="15373" max="15613" width="9.140625" style="112"/>
    <col min="15614" max="15614" width="3.28515625" style="112" customWidth="1"/>
    <col min="15615" max="15615" width="18.42578125" style="112" customWidth="1"/>
    <col min="15616" max="15616" width="9.5703125" style="112" customWidth="1"/>
    <col min="15617" max="15617" width="12.140625" style="112" customWidth="1"/>
    <col min="15618" max="15618" width="10" style="112" customWidth="1"/>
    <col min="15619" max="15619" width="13.140625" style="112" customWidth="1"/>
    <col min="15620" max="15620" width="13" style="112" customWidth="1"/>
    <col min="15621" max="15625" width="15.140625" style="112" customWidth="1"/>
    <col min="15626" max="15626" width="11.28515625" style="112" customWidth="1"/>
    <col min="15627" max="15627" width="9.140625" style="112"/>
    <col min="15628" max="15628" width="13.85546875" style="112" customWidth="1"/>
    <col min="15629" max="15869" width="9.140625" style="112"/>
    <col min="15870" max="15870" width="3.28515625" style="112" customWidth="1"/>
    <col min="15871" max="15871" width="18.42578125" style="112" customWidth="1"/>
    <col min="15872" max="15872" width="9.5703125" style="112" customWidth="1"/>
    <col min="15873" max="15873" width="12.140625" style="112" customWidth="1"/>
    <col min="15874" max="15874" width="10" style="112" customWidth="1"/>
    <col min="15875" max="15875" width="13.140625" style="112" customWidth="1"/>
    <col min="15876" max="15876" width="13" style="112" customWidth="1"/>
    <col min="15877" max="15881" width="15.140625" style="112" customWidth="1"/>
    <col min="15882" max="15882" width="11.28515625" style="112" customWidth="1"/>
    <col min="15883" max="15883" width="9.140625" style="112"/>
    <col min="15884" max="15884" width="13.85546875" style="112" customWidth="1"/>
    <col min="15885" max="16125" width="9.140625" style="112"/>
    <col min="16126" max="16126" width="3.28515625" style="112" customWidth="1"/>
    <col min="16127" max="16127" width="18.42578125" style="112" customWidth="1"/>
    <col min="16128" max="16128" width="9.5703125" style="112" customWidth="1"/>
    <col min="16129" max="16129" width="12.140625" style="112" customWidth="1"/>
    <col min="16130" max="16130" width="10" style="112" customWidth="1"/>
    <col min="16131" max="16131" width="13.140625" style="112" customWidth="1"/>
    <col min="16132" max="16132" width="13" style="112" customWidth="1"/>
    <col min="16133" max="16137" width="15.140625" style="112" customWidth="1"/>
    <col min="16138" max="16138" width="11.28515625" style="112" customWidth="1"/>
    <col min="16139" max="16139" width="9.140625" style="112"/>
    <col min="16140" max="16140" width="13.85546875" style="112" customWidth="1"/>
    <col min="16141" max="16384" width="9.140625" style="112"/>
  </cols>
  <sheetData>
    <row r="1" spans="1:12" ht="86.25" customHeight="1" x14ac:dyDescent="0.2">
      <c r="J1" s="214" t="s">
        <v>174</v>
      </c>
      <c r="K1" s="214"/>
      <c r="L1" s="214"/>
    </row>
    <row r="2" spans="1:12" ht="57" customHeight="1" x14ac:dyDescent="0.2">
      <c r="A2" s="215" t="s">
        <v>156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22.5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261" customHeight="1" x14ac:dyDescent="0.2">
      <c r="A4" s="140" t="s">
        <v>157</v>
      </c>
      <c r="B4" s="140" t="s">
        <v>158</v>
      </c>
      <c r="C4" s="140" t="s">
        <v>161</v>
      </c>
      <c r="D4" s="140" t="s">
        <v>159</v>
      </c>
      <c r="E4" s="140" t="s">
        <v>162</v>
      </c>
      <c r="F4" s="140" t="s">
        <v>160</v>
      </c>
      <c r="G4" s="140" t="s">
        <v>163</v>
      </c>
      <c r="H4" s="140" t="s">
        <v>164</v>
      </c>
      <c r="I4" s="140" t="s">
        <v>165</v>
      </c>
      <c r="J4" s="140" t="s">
        <v>115</v>
      </c>
      <c r="K4" s="140" t="s">
        <v>118</v>
      </c>
      <c r="L4" s="141" t="s">
        <v>119</v>
      </c>
    </row>
    <row r="5" spans="1:12" ht="15" x14ac:dyDescent="0.2">
      <c r="A5" s="120">
        <v>1</v>
      </c>
      <c r="B5" s="120">
        <v>2</v>
      </c>
      <c r="C5" s="120" t="s">
        <v>116</v>
      </c>
      <c r="D5" s="120">
        <v>4</v>
      </c>
      <c r="E5" s="120" t="s">
        <v>130</v>
      </c>
      <c r="F5" s="120">
        <v>6</v>
      </c>
      <c r="G5" s="120" t="s">
        <v>143</v>
      </c>
      <c r="H5" s="120">
        <v>8</v>
      </c>
      <c r="I5" s="120" t="s">
        <v>144</v>
      </c>
      <c r="J5" s="120">
        <v>9</v>
      </c>
      <c r="K5" s="120">
        <v>10</v>
      </c>
      <c r="L5" s="120">
        <v>11</v>
      </c>
    </row>
    <row r="6" spans="1:12" ht="15.75" x14ac:dyDescent="0.2">
      <c r="A6" s="113" t="s">
        <v>108</v>
      </c>
      <c r="B6" s="121">
        <v>447.41199999999998</v>
      </c>
      <c r="C6" s="122">
        <f>B6/B13</f>
        <v>0.70898263562058872</v>
      </c>
      <c r="D6" s="121">
        <v>488.19900000000001</v>
      </c>
      <c r="E6" s="122">
        <f>D6/D13</f>
        <v>0.85847450772136269</v>
      </c>
      <c r="F6" s="139">
        <v>3811</v>
      </c>
      <c r="G6" s="122">
        <f>F6/F13</f>
        <v>0.43569223733851609</v>
      </c>
      <c r="H6" s="122">
        <v>0</v>
      </c>
      <c r="I6" s="122">
        <f>H6/H13</f>
        <v>0</v>
      </c>
      <c r="J6" s="122">
        <f>C6*E6*G6</f>
        <v>0.26518125657712494</v>
      </c>
      <c r="K6" s="121">
        <v>0.8</v>
      </c>
      <c r="L6" s="147">
        <f t="shared" ref="L6:L13" si="0">J6*K6</f>
        <v>0.21214500526169996</v>
      </c>
    </row>
    <row r="7" spans="1:12" ht="15.75" x14ac:dyDescent="0.2">
      <c r="A7" s="142" t="s">
        <v>109</v>
      </c>
      <c r="B7" s="143">
        <v>32.189</v>
      </c>
      <c r="C7" s="144">
        <f>B7/B13</f>
        <v>5.1007666441649155E-2</v>
      </c>
      <c r="D7" s="143">
        <v>14.058999999999999</v>
      </c>
      <c r="E7" s="144">
        <f>D7/D13</f>
        <v>2.4722076661473368E-2</v>
      </c>
      <c r="F7" s="145">
        <v>620</v>
      </c>
      <c r="G7" s="144">
        <f>F7/F13</f>
        <v>7.0881445066880072E-2</v>
      </c>
      <c r="H7" s="144">
        <v>0</v>
      </c>
      <c r="I7" s="144">
        <f>H7/H13</f>
        <v>0</v>
      </c>
      <c r="J7" s="144">
        <f t="shared" ref="J7:J12" si="1">C7*E7*G7</f>
        <v>8.9382596645461748E-5</v>
      </c>
      <c r="K7" s="143">
        <v>0.8</v>
      </c>
      <c r="L7" s="148">
        <f t="shared" si="0"/>
        <v>7.1506077316369401E-5</v>
      </c>
    </row>
    <row r="8" spans="1:12" ht="15.75" x14ac:dyDescent="0.2">
      <c r="A8" s="142" t="s">
        <v>110</v>
      </c>
      <c r="B8" s="143">
        <v>33.158000000000001</v>
      </c>
      <c r="C8" s="144">
        <f>B8/B13</f>
        <v>5.2543173253975048E-2</v>
      </c>
      <c r="D8" s="143">
        <v>1.4730000000000001</v>
      </c>
      <c r="E8" s="144">
        <f>D8/D13</f>
        <v>2.5901997953161875E-3</v>
      </c>
      <c r="F8" s="145">
        <v>946</v>
      </c>
      <c r="G8" s="144">
        <f>F8/F13</f>
        <v>0.10815136618269121</v>
      </c>
      <c r="H8" s="144">
        <v>0</v>
      </c>
      <c r="I8" s="144">
        <f>H8/H13</f>
        <v>0</v>
      </c>
      <c r="J8" s="144">
        <f t="shared" si="1"/>
        <v>1.4719110724922015E-5</v>
      </c>
      <c r="K8" s="143">
        <v>0.8</v>
      </c>
      <c r="L8" s="148">
        <f t="shared" si="0"/>
        <v>1.1775288579937612E-5</v>
      </c>
    </row>
    <row r="9" spans="1:12" ht="15.75" x14ac:dyDescent="0.2">
      <c r="A9" s="142" t="s">
        <v>111</v>
      </c>
      <c r="B9" s="143">
        <v>27.157</v>
      </c>
      <c r="C9" s="144">
        <f>B9/B13</f>
        <v>4.3033806503956822E-2</v>
      </c>
      <c r="D9" s="143">
        <v>1.9</v>
      </c>
      <c r="E9" s="144">
        <f>D9/D13</f>
        <v>3.3410587991179602E-3</v>
      </c>
      <c r="F9" s="145">
        <v>826</v>
      </c>
      <c r="G9" s="144">
        <f>F9/F13</f>
        <v>9.4432376814907973E-2</v>
      </c>
      <c r="H9" s="144">
        <v>0</v>
      </c>
      <c r="I9" s="144">
        <f>H9/H13</f>
        <v>0</v>
      </c>
      <c r="J9" s="144">
        <f t="shared" si="1"/>
        <v>1.3577343400998849E-5</v>
      </c>
      <c r="K9" s="143">
        <v>0.8</v>
      </c>
      <c r="L9" s="148">
        <f t="shared" si="0"/>
        <v>1.0861874720799079E-5</v>
      </c>
    </row>
    <row r="10" spans="1:12" ht="15.75" x14ac:dyDescent="0.2">
      <c r="A10" s="142" t="s">
        <v>112</v>
      </c>
      <c r="B10" s="143">
        <v>26.280999999999999</v>
      </c>
      <c r="C10" s="144">
        <f>B10/B13</f>
        <v>4.1645670314485739E-2</v>
      </c>
      <c r="D10" s="143">
        <v>4.8440000000000003</v>
      </c>
      <c r="E10" s="144">
        <f>D10/D13</f>
        <v>8.5179414857512632E-3</v>
      </c>
      <c r="F10" s="145">
        <v>1012</v>
      </c>
      <c r="G10" s="144">
        <f>F10/F13</f>
        <v>0.11569681033497199</v>
      </c>
      <c r="H10" s="144">
        <v>0</v>
      </c>
      <c r="I10" s="144">
        <f>H10/H13</f>
        <v>0</v>
      </c>
      <c r="J10" s="144">
        <f t="shared" si="1"/>
        <v>4.1041752311439587E-5</v>
      </c>
      <c r="K10" s="143">
        <v>0.8</v>
      </c>
      <c r="L10" s="148">
        <f t="shared" si="0"/>
        <v>3.2833401849151674E-5</v>
      </c>
    </row>
    <row r="11" spans="1:12" ht="15.75" x14ac:dyDescent="0.2">
      <c r="A11" s="142" t="s">
        <v>113</v>
      </c>
      <c r="B11" s="143">
        <v>37.423000000000002</v>
      </c>
      <c r="C11" s="144">
        <f>B11/B13</f>
        <v>5.9301621710703543E-2</v>
      </c>
      <c r="D11" s="143">
        <v>54.942</v>
      </c>
      <c r="E11" s="144">
        <f>D11/D13</f>
        <v>9.6612869758494202E-2</v>
      </c>
      <c r="F11" s="145">
        <v>965</v>
      </c>
      <c r="G11" s="144">
        <f>F11/F13</f>
        <v>0.11032353949925688</v>
      </c>
      <c r="H11" s="144">
        <v>0</v>
      </c>
      <c r="I11" s="144">
        <f>H11/H13</f>
        <v>0</v>
      </c>
      <c r="J11" s="144">
        <f t="shared" si="1"/>
        <v>6.3207663883452204E-4</v>
      </c>
      <c r="K11" s="143">
        <v>0.8</v>
      </c>
      <c r="L11" s="148">
        <f t="shared" si="0"/>
        <v>5.0566131106761765E-4</v>
      </c>
    </row>
    <row r="12" spans="1:12" ht="15.75" x14ac:dyDescent="0.2">
      <c r="A12" s="142" t="s">
        <v>114</v>
      </c>
      <c r="B12" s="143">
        <v>27.442</v>
      </c>
      <c r="C12" s="144">
        <f>B12/B13</f>
        <v>4.3485426154640905E-2</v>
      </c>
      <c r="D12" s="143">
        <v>3.2650000000000001</v>
      </c>
      <c r="E12" s="144">
        <f>D12/D13</f>
        <v>5.741345778484285E-3</v>
      </c>
      <c r="F12" s="145">
        <v>567</v>
      </c>
      <c r="G12" s="144">
        <f>F12/F13</f>
        <v>6.4822224762775812E-2</v>
      </c>
      <c r="H12" s="144">
        <v>0.1149</v>
      </c>
      <c r="I12" s="144">
        <f>H12/H13</f>
        <v>1</v>
      </c>
      <c r="J12" s="144">
        <f t="shared" si="1"/>
        <v>1.6183832180991296E-5</v>
      </c>
      <c r="K12" s="143">
        <v>0.8</v>
      </c>
      <c r="L12" s="148">
        <f t="shared" si="0"/>
        <v>1.2947065744793037E-5</v>
      </c>
    </row>
    <row r="13" spans="1:12" ht="15.75" x14ac:dyDescent="0.2">
      <c r="A13" s="142" t="s">
        <v>117</v>
      </c>
      <c r="B13" s="143">
        <f t="shared" ref="B13:C13" si="2">SUM(B6:B12)</f>
        <v>631.06200000000001</v>
      </c>
      <c r="C13" s="145">
        <f t="shared" si="2"/>
        <v>0.99999999999999989</v>
      </c>
      <c r="D13" s="143">
        <f t="shared" ref="D13:E13" si="3">SUM(D6:D12)</f>
        <v>568.68200000000002</v>
      </c>
      <c r="E13" s="145">
        <f t="shared" si="3"/>
        <v>1</v>
      </c>
      <c r="F13" s="145">
        <f>SUM(F6:F12)</f>
        <v>8747</v>
      </c>
      <c r="G13" s="145">
        <f>SUM(G6:G12)</f>
        <v>1</v>
      </c>
      <c r="H13" s="144">
        <f>SUM(H6:H12)</f>
        <v>0.1149</v>
      </c>
      <c r="I13" s="145">
        <f>SUM(I6:I12)</f>
        <v>1</v>
      </c>
      <c r="J13" s="144">
        <f>SUM(J6:J12)</f>
        <v>0.26598823785122333</v>
      </c>
      <c r="K13" s="143">
        <v>0.8</v>
      </c>
      <c r="L13" s="146">
        <f t="shared" si="0"/>
        <v>0.21279059028097869</v>
      </c>
    </row>
    <row r="14" spans="1:12" ht="15" x14ac:dyDescent="0.2">
      <c r="A14" s="123"/>
      <c r="B14" s="123"/>
      <c r="C14" s="126"/>
      <c r="D14" s="123"/>
      <c r="E14" s="126"/>
      <c r="F14" s="126"/>
      <c r="G14" s="126"/>
      <c r="H14" s="126"/>
      <c r="I14" s="126"/>
      <c r="J14" s="124"/>
      <c r="K14" s="123"/>
      <c r="L14" s="123"/>
    </row>
    <row r="15" spans="1:12" ht="5.25" customHeight="1" x14ac:dyDescent="0.2"/>
    <row r="16" spans="1:12" x14ac:dyDescent="0.2">
      <c r="J16" s="114"/>
    </row>
  </sheetData>
  <mergeCells count="2">
    <mergeCell ref="J1:L1"/>
    <mergeCell ref="A2:L2"/>
  </mergeCells>
  <pageMargins left="1.1811023622047245" right="0.59055118110236227" top="0.59055118110236227" bottom="0.59055118110236227" header="0.51181102362204722" footer="0.51181102362204722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6" t="s">
        <v>9</v>
      </c>
      <c r="B1" s="216"/>
      <c r="C1" s="216"/>
      <c r="D1" s="216"/>
      <c r="E1" s="216"/>
      <c r="F1" s="216"/>
      <c r="G1" s="216"/>
      <c r="H1" s="216"/>
    </row>
    <row r="2" spans="1:1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</row>
    <row r="3" spans="1:1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13" t="s">
        <v>43</v>
      </c>
      <c r="D5" s="213"/>
      <c r="E5" s="213"/>
      <c r="F5" s="213"/>
      <c r="G5" s="213"/>
      <c r="H5" s="213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6" t="s">
        <v>9</v>
      </c>
      <c r="B1" s="216"/>
      <c r="C1" s="216"/>
      <c r="D1" s="216"/>
      <c r="E1" s="216"/>
      <c r="F1" s="216"/>
      <c r="G1" s="216"/>
      <c r="H1" s="216"/>
    </row>
    <row r="2" spans="1:1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</row>
    <row r="3" spans="1:1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13" t="s">
        <v>43</v>
      </c>
      <c r="D5" s="213"/>
      <c r="E5" s="213"/>
      <c r="F5" s="213"/>
      <c r="G5" s="213"/>
      <c r="H5" s="213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16" t="s">
        <v>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2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2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23" s="11" customFormat="1" ht="19.5" thickBot="1" x14ac:dyDescent="0.35">
      <c r="A4" s="213" t="s">
        <v>43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211" t="s">
        <v>0</v>
      </c>
      <c r="B7" s="211" t="s">
        <v>5</v>
      </c>
      <c r="C7" s="211" t="s">
        <v>3</v>
      </c>
      <c r="D7" s="211" t="s">
        <v>85</v>
      </c>
      <c r="E7" s="211" t="s">
        <v>86</v>
      </c>
      <c r="F7" s="211" t="s">
        <v>88</v>
      </c>
      <c r="G7" s="211" t="s">
        <v>87</v>
      </c>
      <c r="H7" s="218" t="s">
        <v>79</v>
      </c>
      <c r="I7" s="218"/>
      <c r="J7" s="218"/>
      <c r="K7" s="218"/>
      <c r="L7" s="219" t="s">
        <v>84</v>
      </c>
      <c r="M7" s="220"/>
      <c r="N7" s="220"/>
      <c r="O7" s="221"/>
      <c r="P7" s="222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212"/>
      <c r="B8" s="212"/>
      <c r="C8" s="212"/>
      <c r="D8" s="212"/>
      <c r="E8" s="212"/>
      <c r="F8" s="212"/>
      <c r="G8" s="212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23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0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0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0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0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0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0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0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0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0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0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0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0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0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0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0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0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0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0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0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0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0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0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0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0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0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0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0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0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0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0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0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ИНП</vt:lpstr>
      <vt:lpstr>ИБР</vt:lpstr>
      <vt:lpstr>Дотация 2023</vt:lpstr>
      <vt:lpstr>Дотация 2024</vt:lpstr>
      <vt:lpstr>Дотация 2025</vt:lpstr>
      <vt:lpstr> к2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ПК</cp:lastModifiedBy>
  <cp:lastPrinted>2023-01-12T03:52:47Z</cp:lastPrinted>
  <dcterms:created xsi:type="dcterms:W3CDTF">2009-04-29T07:26:33Z</dcterms:created>
  <dcterms:modified xsi:type="dcterms:W3CDTF">2023-01-12T04:06:39Z</dcterms:modified>
</cp:coreProperties>
</file>